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firstSheet="1" activeTab="1"/>
  </bookViews>
  <sheets>
    <sheet name="2015 Budget Amendments" sheetId="1" r:id="rId1"/>
    <sheet name="2017 Adopted Budget" sheetId="2" r:id="rId2"/>
    <sheet name="2017 Budget" sheetId="3" r:id="rId3"/>
    <sheet name="2017 Summary" sheetId="4" r:id="rId4"/>
    <sheet name="2017 Public Notice" sheetId="5" r:id="rId5"/>
  </sheets>
  <definedNames>
    <definedName name="_xlnm.Print_Area" localSheetId="0">'2015 Budget Amendments'!$A$1:$L$181</definedName>
    <definedName name="_xlnm.Print_Area" localSheetId="2">'2017 Budget'!$A$1:$N$188</definedName>
    <definedName name="_xlnm.Print_Titles" localSheetId="0">'2015 Budget Amendments'!$A:$E,'2015 Budget Amendments'!$3:$5</definedName>
    <definedName name="_xlnm.Print_Titles" localSheetId="2">'2017 Budget'!$A:$E,'2017 Budget'!$3:$5</definedName>
    <definedName name="_xlnm.Print_Titles" localSheetId="4">'2017 Public Notice'!$A:$E,'2017 Public Notice'!$4:$6</definedName>
    <definedName name="_xlnm.Print_Titles" localSheetId="3">'2017 Summary'!$A:$E,'2017 Summary'!$3:$5</definedName>
  </definedNames>
  <calcPr fullCalcOnLoad="1"/>
</workbook>
</file>

<file path=xl/sharedStrings.xml><?xml version="1.0" encoding="utf-8"?>
<sst xmlns="http://schemas.openxmlformats.org/spreadsheetml/2006/main" count="567" uniqueCount="245">
  <si>
    <t>Income</t>
  </si>
  <si>
    <t>LOAN PROCEEDS</t>
  </si>
  <si>
    <t>Total LOAN PROCEEDS</t>
  </si>
  <si>
    <t>MISCELLANEOUS REVENUE</t>
  </si>
  <si>
    <t>Computer Aid</t>
  </si>
  <si>
    <t>Interest Income</t>
  </si>
  <si>
    <t>Letter of Specials</t>
  </si>
  <si>
    <t>Public Records</t>
  </si>
  <si>
    <t>Recycle Bins</t>
  </si>
  <si>
    <t>Total MISCELLANEOUS REVENUE</t>
  </si>
  <si>
    <t>PERMIT / LICENSE REVENUE</t>
  </si>
  <si>
    <t>Building Permit Fees Received</t>
  </si>
  <si>
    <t>Cable Permit Fees Received</t>
  </si>
  <si>
    <t>License Fees Received</t>
  </si>
  <si>
    <t>Quarry Permit Fees Received</t>
  </si>
  <si>
    <t>Tower Permit Fees Received</t>
  </si>
  <si>
    <t>Total PERMIT / LICENSE REVENUE</t>
  </si>
  <si>
    <t>SHARED REVENUE</t>
  </si>
  <si>
    <t>TRANSPORTATION REVENUE</t>
  </si>
  <si>
    <t>Total Income</t>
  </si>
  <si>
    <t>Expense</t>
  </si>
  <si>
    <t>ASSESSOR</t>
  </si>
  <si>
    <t>Compensation</t>
  </si>
  <si>
    <t>Supplies</t>
  </si>
  <si>
    <t>Total ASSESSOR</t>
  </si>
  <si>
    <t>BOARD OF REVIEW</t>
  </si>
  <si>
    <t>Total BOARD OF REVIEW</t>
  </si>
  <si>
    <t>BUILDING / ZONING ADMIN.</t>
  </si>
  <si>
    <t>Total BUILDING / ZONING ADMIN.</t>
  </si>
  <si>
    <t>CLERK</t>
  </si>
  <si>
    <t>Continuing Education</t>
  </si>
  <si>
    <t>Dues &amp; Subscriptions</t>
  </si>
  <si>
    <t>Legal Notices</t>
  </si>
  <si>
    <t>Office Supplies</t>
  </si>
  <si>
    <t>Postage</t>
  </si>
  <si>
    <t>Total CLERK</t>
  </si>
  <si>
    <t>CONTINGENCIES</t>
  </si>
  <si>
    <t>ELECTIONS</t>
  </si>
  <si>
    <t>Notices</t>
  </si>
  <si>
    <t>Poll Workers</t>
  </si>
  <si>
    <t>SVRS / HAVA</t>
  </si>
  <si>
    <t>Total ELECTIONS</t>
  </si>
  <si>
    <t>HIGHWAY / ROADS</t>
  </si>
  <si>
    <t>Chip Seal</t>
  </si>
  <si>
    <t>Grass &amp; Brush Cutting</t>
  </si>
  <si>
    <t>Gravel</t>
  </si>
  <si>
    <t>Maintenance</t>
  </si>
  <si>
    <t>Road Signs</t>
  </si>
  <si>
    <t>Snow Plowing</t>
  </si>
  <si>
    <t>Total HIGHWAY / ROADS</t>
  </si>
  <si>
    <t>PROFESSIONAL FEES</t>
  </si>
  <si>
    <t>Attorney Fees - General</t>
  </si>
  <si>
    <t>Total PROFESSIONAL FEES</t>
  </si>
  <si>
    <t>PROTECTION / SERVICES</t>
  </si>
  <si>
    <t>Fire Protection</t>
  </si>
  <si>
    <t>Insurance</t>
  </si>
  <si>
    <t>Recycling</t>
  </si>
  <si>
    <t>Rescue</t>
  </si>
  <si>
    <t>Total PROTECTION / SERVICES</t>
  </si>
  <si>
    <t>TOWN BOARD</t>
  </si>
  <si>
    <t>Total TOWN BOARD</t>
  </si>
  <si>
    <t>TOWN HALL</t>
  </si>
  <si>
    <t>Cleaning</t>
  </si>
  <si>
    <t>Total Cleaning</t>
  </si>
  <si>
    <t>Grounds Maintenance</t>
  </si>
  <si>
    <t>Landscape Care</t>
  </si>
  <si>
    <t>Mowing</t>
  </si>
  <si>
    <t>Total Grounds Maintenance</t>
  </si>
  <si>
    <t>Telephone</t>
  </si>
  <si>
    <t>Utilities</t>
  </si>
  <si>
    <t>Total TOWN HALL</t>
  </si>
  <si>
    <t>TREASURER</t>
  </si>
  <si>
    <t>Total TREASURER</t>
  </si>
  <si>
    <t>Total Expense</t>
  </si>
  <si>
    <t>Facilities Plan - 2007</t>
  </si>
  <si>
    <t>Moonlite Drive - 2007</t>
  </si>
  <si>
    <t>Willow Tree Lane - 2007</t>
  </si>
  <si>
    <t>Annexed Taxes</t>
  </si>
  <si>
    <t>Planning &amp; Appeals Income</t>
  </si>
  <si>
    <t>Recycling Grants</t>
  </si>
  <si>
    <t>Town Hall Rental</t>
  </si>
  <si>
    <t>Dog Licenses</t>
  </si>
  <si>
    <t>Bridge Reimbursement</t>
  </si>
  <si>
    <t>Transportation Aide</t>
  </si>
  <si>
    <t>TRIP Grant - Willow Tree Lane</t>
  </si>
  <si>
    <t>Total TRANSPORTATION REVENUE</t>
  </si>
  <si>
    <t>General Reserve Contingency</t>
  </si>
  <si>
    <t>Total CONTINGENCIES</t>
  </si>
  <si>
    <t>DEBT SERVICE (Loans)</t>
  </si>
  <si>
    <t>Facilities '06 - Int Exp</t>
  </si>
  <si>
    <t>Facilities '06 - Principal</t>
  </si>
  <si>
    <t>Facilities '07 - Int Exp</t>
  </si>
  <si>
    <t>Facilities '07 - Principal</t>
  </si>
  <si>
    <t>Roads '06 - Int Exp</t>
  </si>
  <si>
    <t>Roads '06 - Principal</t>
  </si>
  <si>
    <t>Roads '07 - Int Exp</t>
  </si>
  <si>
    <t>Roads '07 - Principal</t>
  </si>
  <si>
    <t>Total DEBT SERVICE (Loans)</t>
  </si>
  <si>
    <t>Bridge Fund Contribution</t>
  </si>
  <si>
    <t>Attorney Fees - Facility Plan</t>
  </si>
  <si>
    <t>Consulting Fees</t>
  </si>
  <si>
    <t>Brown County Planning</t>
  </si>
  <si>
    <t>PLANNING &amp; APPEALS BOARD</t>
  </si>
  <si>
    <t>Street Lamp</t>
  </si>
  <si>
    <t>ACTUAL</t>
  </si>
  <si>
    <t>BUDGET</t>
  </si>
  <si>
    <t>Rockland Town Value</t>
  </si>
  <si>
    <t xml:space="preserve">% </t>
  </si>
  <si>
    <t>Current</t>
  </si>
  <si>
    <t>Change</t>
  </si>
  <si>
    <t xml:space="preserve">Chairman salary </t>
  </si>
  <si>
    <t>Treasurer salary</t>
  </si>
  <si>
    <t>Supervisor I salary</t>
  </si>
  <si>
    <t>Supervisor II salary</t>
  </si>
  <si>
    <t>Town of Rockland</t>
  </si>
  <si>
    <t>CHG</t>
  </si>
  <si>
    <t>Total Revenue</t>
  </si>
  <si>
    <t>Less:  Total Expenses</t>
  </si>
  <si>
    <t>Recycling compensation</t>
  </si>
  <si>
    <t>General Fund:  General Reserve Cont</t>
  </si>
  <si>
    <t>Road Reimbursements</t>
  </si>
  <si>
    <t>Building Inspector Compensation</t>
  </si>
  <si>
    <t>Zoning Administrator Compensation</t>
  </si>
  <si>
    <t>Garbage Income</t>
  </si>
  <si>
    <t>Maintenance (includes POWTS)</t>
  </si>
  <si>
    <t>Recycling Wage for administration &amp; grant program</t>
  </si>
  <si>
    <t>Total Highway / Roads Budgeted Expenditures</t>
  </si>
  <si>
    <t>Requested cushion in allowed expenditures</t>
  </si>
  <si>
    <t>Need to Exceed Highway / Roads Expenditures limit by</t>
  </si>
  <si>
    <t>Insurance Audit Refund</t>
  </si>
  <si>
    <t>Revaluation</t>
  </si>
  <si>
    <t>Postage &amp; Tax Mailing</t>
  </si>
  <si>
    <t>Bridge Fund Project</t>
  </si>
  <si>
    <t>Recycling Income</t>
  </si>
  <si>
    <t>Newsletter Advertising/Donations</t>
  </si>
  <si>
    <t>Newsletter Distribution</t>
  </si>
  <si>
    <t>Capital Improvements Cntgncy - Gen</t>
  </si>
  <si>
    <t>Capital Improvements Cntgncy - Bridge</t>
  </si>
  <si>
    <t>Mileage Reimbursement</t>
  </si>
  <si>
    <r>
      <t>A p p r o v e d</t>
    </r>
    <r>
      <rPr>
        <b/>
        <sz val="12"/>
        <color indexed="8"/>
        <rFont val="Arial"/>
        <family val="2"/>
      </rPr>
      <t xml:space="preserve"> Tax Levy</t>
    </r>
  </si>
  <si>
    <r>
      <t>A p p r o v e d</t>
    </r>
    <r>
      <rPr>
        <b/>
        <sz val="12"/>
        <color indexed="8"/>
        <rFont val="Arial"/>
        <family val="2"/>
      </rPr>
      <t xml:space="preserve"> Tax Levy Rate per $1,000</t>
    </r>
  </si>
  <si>
    <t>New</t>
  </si>
  <si>
    <t>Total Allowed Highway / Roads Expenditures Approved</t>
  </si>
  <si>
    <t>AMENDED</t>
  </si>
  <si>
    <t>APPROVED</t>
  </si>
  <si>
    <t>Budget</t>
  </si>
  <si>
    <t>AMENDMENT</t>
  </si>
  <si>
    <t>Amendment Totals</t>
  </si>
  <si>
    <t>Above Diff s/b Zero</t>
  </si>
  <si>
    <t>Proposed</t>
  </si>
  <si>
    <t xml:space="preserve">TRIP Grant - </t>
  </si>
  <si>
    <t>General Fund:  Bridge Fund Cont</t>
  </si>
  <si>
    <t xml:space="preserve">TRIP - </t>
  </si>
  <si>
    <t>Joint Municipal Court</t>
  </si>
  <si>
    <t>Fire Dues Refund</t>
  </si>
  <si>
    <t>Joint Municipal court</t>
  </si>
  <si>
    <t>General Fund:  Facilities (pay down)</t>
  </si>
  <si>
    <t>Compensation &amp; Notices</t>
  </si>
  <si>
    <t>Office Supplies, Internet, Copier, etc.</t>
  </si>
  <si>
    <t>Supplies &amp; Cell Phone</t>
  </si>
  <si>
    <t>General Fund:  To Meet Levy Limit</t>
  </si>
  <si>
    <t>Add:  Bridge Fund Contribution</t>
  </si>
  <si>
    <t>Jan - Oct</t>
  </si>
  <si>
    <t>Proposed Tax Levy</t>
  </si>
  <si>
    <t>675.00 per year</t>
  </si>
  <si>
    <t>Web Design</t>
  </si>
  <si>
    <t>Computer, Hardware &amp; Software</t>
  </si>
  <si>
    <t>Mileage</t>
  </si>
  <si>
    <t>TRIP</t>
  </si>
  <si>
    <t xml:space="preserve">TRIP Grant </t>
  </si>
  <si>
    <t>Total PLANNING &amp; APPEALS BOARD</t>
  </si>
  <si>
    <t>Estimated 2014 Income</t>
  </si>
  <si>
    <t>Less:  Estimated 2014 Expenses</t>
  </si>
  <si>
    <t>FEMA Fire Sign Grant</t>
  </si>
  <si>
    <t>Bridge Project Reimbursement</t>
  </si>
  <si>
    <t>Estimated Balance on Hand 12/31/14</t>
  </si>
  <si>
    <t>2013 Tax Levy Received in 2014</t>
  </si>
  <si>
    <t>Web Design &amp; Maintenance</t>
  </si>
  <si>
    <t>Estimated on Hand 1/1/14</t>
  </si>
  <si>
    <t>Other Revenue</t>
  </si>
  <si>
    <t>Less:  Depletion of General Fund</t>
  </si>
  <si>
    <t>2015</t>
  </si>
  <si>
    <t>Recycling Bins</t>
  </si>
  <si>
    <t>Allowed Hwy Expenditures ($5,000 per mile limit x 41.95 miles)</t>
  </si>
  <si>
    <t xml:space="preserve">Clerk salary </t>
  </si>
  <si>
    <t>Bridge Maintenance</t>
  </si>
  <si>
    <t>Address Signs</t>
  </si>
  <si>
    <t>2015 Approved Budget Detail</t>
  </si>
  <si>
    <t>10/05/2015</t>
  </si>
  <si>
    <t>12/07/2015</t>
  </si>
  <si>
    <t>2016</t>
  </si>
  <si>
    <t>Hickory Ridge Loan Costs</t>
  </si>
  <si>
    <t>Hickory Ridge Project</t>
  </si>
  <si>
    <t>Total Proceeds From Loan</t>
  </si>
  <si>
    <t>Hickory Ridge Loan</t>
  </si>
  <si>
    <t>Total Proceeds from loan</t>
  </si>
  <si>
    <t>Cashman Drive</t>
  </si>
  <si>
    <t>Attorney Fees- Cashman Drive</t>
  </si>
  <si>
    <t>PROCEEDS FROM LOAN</t>
  </si>
  <si>
    <t>Clerk salary</t>
  </si>
  <si>
    <t>Proposed Tax Levy Rate per $1,000</t>
  </si>
  <si>
    <t>Actual 2014 = 2.4327</t>
  </si>
  <si>
    <t>Estimated General Fund Balance on Hand 12/31/16</t>
  </si>
  <si>
    <t>Clerk salary salary</t>
  </si>
  <si>
    <t>$ 625.00 per year</t>
  </si>
  <si>
    <t>Total PROCEEDS FROM LOAN</t>
  </si>
  <si>
    <t>Adopted</t>
  </si>
  <si>
    <t>Tax Levy</t>
  </si>
  <si>
    <t>Tax Levy Per $1,000</t>
  </si>
  <si>
    <t>2017 Proposed Budget Detail</t>
  </si>
  <si>
    <t>2017</t>
  </si>
  <si>
    <t>'16-'17</t>
  </si>
  <si>
    <t>Actual 2015 = 2.3281</t>
  </si>
  <si>
    <t xml:space="preserve">Facilities '06 </t>
  </si>
  <si>
    <t xml:space="preserve">Facilities '07 </t>
  </si>
  <si>
    <t>Estimate Stadium Excess Tax Balance 12/31/16</t>
  </si>
  <si>
    <t>Estimated New Home Security Deposit Balance on Hand 12/31/16</t>
  </si>
  <si>
    <t>Estimated Capital Improvement Fund Balance on Hand 12/31/16</t>
  </si>
  <si>
    <t>Estimated Road Escrow Balance on Hand 12/31/16</t>
  </si>
  <si>
    <t>Estimated General Fund Balance on Hand 1/1/17</t>
  </si>
  <si>
    <t>Estimated General Fund Balance on Hand 12/31/17</t>
  </si>
  <si>
    <t>Outstanding Debt as of 12/31/16</t>
  </si>
  <si>
    <t>2016 Tax Levy Received in 2017</t>
  </si>
  <si>
    <t xml:space="preserve">  Town of Rockland</t>
  </si>
  <si>
    <t>Jan-Oct</t>
  </si>
  <si>
    <r>
      <t>2017 Proposed</t>
    </r>
    <r>
      <rPr>
        <b/>
        <i/>
        <sz val="12"/>
        <rFont val="Copperplate Gothic Bold"/>
        <family val="2"/>
      </rPr>
      <t xml:space="preserve"> </t>
    </r>
    <r>
      <rPr>
        <b/>
        <sz val="12"/>
        <rFont val="Copperplate Gothic Bold"/>
        <family val="2"/>
      </rPr>
      <t>Budget Summary</t>
    </r>
  </si>
  <si>
    <t>2017 Adopted Budget</t>
  </si>
  <si>
    <t>Less:  Estimated 2017 Expenses</t>
  </si>
  <si>
    <t>Estimated 2017 Income</t>
  </si>
  <si>
    <t xml:space="preserve">Total Revenue </t>
  </si>
  <si>
    <t>$625.00 per year</t>
  </si>
  <si>
    <r>
      <rPr>
        <b/>
        <sz val="16"/>
        <rFont val="Arial"/>
        <family val="2"/>
      </rPr>
      <t>NOTICE OF PUBLIC BUDGET HEARING
Notice is hereby given that on Wednesday, November 16, 2016, at 7:30 p.m. at the Rockland Town Hall, 1712 Bob-Bea-Jan Road, a PUBLIC HEARING on the 2017 PROPOSED BUDGET of Rockland will be held.  The proposed budget in detail is available for inspection at the clerk’s office by appointment.  The following is a summary of the proposed 2017 budget (full budget detail will also be available at the Public Hearing).</t>
    </r>
    <r>
      <rPr>
        <b/>
        <sz val="12"/>
        <rFont val="Arial"/>
        <family val="2"/>
      </rPr>
      <t xml:space="preserve">
</t>
    </r>
  </si>
  <si>
    <t>Actual 2015 = 2.4327</t>
  </si>
  <si>
    <t>Actual 2016 = 2.3281</t>
  </si>
  <si>
    <t>Scray’s Cheese  2082 Old Martin Road</t>
  </si>
  <si>
    <t>Just Stop In  5316 Highway 57</t>
  </si>
  <si>
    <t>Rockland Town Hall  1712 Bob-Bea-Jan Road</t>
  </si>
  <si>
    <t>Jann B. Charette, Clerk</t>
  </si>
  <si>
    <t xml:space="preserve">This affidavit is attesting the notice was posted by the Town Clerk at www.townofrockland.org </t>
  </si>
  <si>
    <t xml:space="preserve">and at the following designated locations on October 31, 2016:  </t>
  </si>
  <si>
    <t>Estimated Excess Stadium Tax Fund Balance 12/31/16</t>
  </si>
  <si>
    <t>Estimated Road Escrow Fund Balance on Hand 12/31/16</t>
  </si>
  <si>
    <t>Estimated New Home Security Deposit Fund Balance on Hand 12/31/16</t>
  </si>
  <si>
    <t>Estimate Excess Stadium Tax Fund Balance 12/31/16</t>
  </si>
  <si>
    <t xml:space="preserve">This affidavit is attesting that this Adopted Budget, along with Resolutions #2016-08 &amp; #2016-09, were posted by the Town Clerk on the Rockland website: www.townofrockland.org and at the following location on November 17, 2016                                                                                                                   
Rockland Town Hall, 1712 Bob-Bea-Jan Road; Just Stop In, 5316 STH 57, and Scray's Cheese, 2082 Old Martin Rd.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</si>
</sst>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#,##0.0;\-#,##0.0"/>
    <numFmt numFmtId="169" formatCode="#,##0;\-#,##0"/>
    <numFmt numFmtId="170" formatCode="_(* #,##0.0000_);_(* \(#,##0.0000\);_(* &quot;-&quot;????_);_(@_)"/>
    <numFmt numFmtId="171" formatCode="_(* #,##0.0000_);_(* \(#,##0.0000\);_(* &quot;-&quot;??_);_(@_)"/>
    <numFmt numFmtId="172" formatCode="_(* #,##0.000_);_(* \(#,##0.000\);_(* &quot;-&quot;???_);_(@_)"/>
    <numFmt numFmtId="173" formatCode="0.000"/>
    <numFmt numFmtId="174" formatCode="0.0000"/>
    <numFmt numFmtId="175" formatCode="0.000%"/>
    <numFmt numFmtId="176" formatCode="_(* #,##0.00000000_);_(* \(#,##0.00000000\);_(* &quot;-&quot;????????_);_(@_)"/>
    <numFmt numFmtId="177" formatCode="&quot;$&quot;#,##0"/>
    <numFmt numFmtId="178" formatCode="&quot;$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pperplate Gothic Bold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 val="single"/>
      <sz val="12"/>
      <color indexed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Copperplate Gothic Bold"/>
      <family val="2"/>
    </font>
    <font>
      <b/>
      <sz val="16"/>
      <name val="Copperplate Gothic Bold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9" fillId="33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167" fontId="5" fillId="0" borderId="0" xfId="42" applyNumberFormat="1" applyFont="1" applyAlignment="1">
      <alignment/>
    </xf>
    <xf numFmtId="0" fontId="5" fillId="0" borderId="0" xfId="0" applyNumberFormat="1" applyFont="1" applyAlignment="1">
      <alignment/>
    </xf>
    <xf numFmtId="167" fontId="5" fillId="0" borderId="11" xfId="42" applyNumberFormat="1" applyFont="1" applyBorder="1" applyAlignment="1">
      <alignment/>
    </xf>
    <xf numFmtId="167" fontId="5" fillId="0" borderId="0" xfId="42" applyNumberFormat="1" applyFont="1" applyBorder="1" applyAlignment="1">
      <alignment horizontal="center"/>
    </xf>
    <xf numFmtId="167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7" fontId="5" fillId="0" borderId="0" xfId="42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/>
    </xf>
    <xf numFmtId="167" fontId="5" fillId="0" borderId="13" xfId="42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169" fontId="7" fillId="0" borderId="11" xfId="0" applyNumberFormat="1" applyFont="1" applyBorder="1" applyAlignment="1">
      <alignment/>
    </xf>
    <xf numFmtId="169" fontId="9" fillId="33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169" fontId="9" fillId="33" borderId="14" xfId="0" applyNumberFormat="1" applyFont="1" applyFill="1" applyBorder="1" applyAlignment="1">
      <alignment/>
    </xf>
    <xf numFmtId="169" fontId="5" fillId="0" borderId="0" xfId="0" applyNumberFormat="1" applyFont="1" applyBorder="1" applyAlignment="1">
      <alignment/>
    </xf>
    <xf numFmtId="169" fontId="7" fillId="0" borderId="12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6" fillId="0" borderId="15" xfId="0" applyNumberFormat="1" applyFont="1" applyBorder="1" applyAlignment="1">
      <alignment/>
    </xf>
    <xf numFmtId="169" fontId="5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0" fontId="5" fillId="0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 horizontal="center"/>
    </xf>
    <xf numFmtId="169" fontId="7" fillId="0" borderId="11" xfId="0" applyNumberFormat="1" applyFont="1" applyFill="1" applyBorder="1" applyAlignment="1">
      <alignment/>
    </xf>
    <xf numFmtId="169" fontId="9" fillId="33" borderId="13" xfId="0" applyNumberFormat="1" applyFont="1" applyFill="1" applyBorder="1" applyAlignment="1">
      <alignment/>
    </xf>
    <xf numFmtId="164" fontId="7" fillId="0" borderId="13" xfId="0" applyNumberFormat="1" applyFont="1" applyBorder="1" applyAlignment="1">
      <alignment/>
    </xf>
    <xf numFmtId="169" fontId="52" fillId="34" borderId="13" xfId="0" applyNumberFormat="1" applyFont="1" applyFill="1" applyBorder="1" applyAlignment="1">
      <alignment/>
    </xf>
    <xf numFmtId="164" fontId="52" fillId="34" borderId="13" xfId="0" applyNumberFormat="1" applyFont="1" applyFill="1" applyBorder="1" applyAlignment="1">
      <alignment/>
    </xf>
    <xf numFmtId="49" fontId="6" fillId="0" borderId="13" xfId="0" applyNumberFormat="1" applyFont="1" applyBorder="1" applyAlignment="1">
      <alignment/>
    </xf>
    <xf numFmtId="49" fontId="8" fillId="33" borderId="13" xfId="0" applyNumberFormat="1" applyFont="1" applyFill="1" applyBorder="1" applyAlignment="1">
      <alignment/>
    </xf>
    <xf numFmtId="164" fontId="9" fillId="33" borderId="13" xfId="0" applyNumberFormat="1" applyFont="1" applyFill="1" applyBorder="1" applyAlignment="1">
      <alignment/>
    </xf>
    <xf numFmtId="169" fontId="7" fillId="0" borderId="13" xfId="0" applyNumberFormat="1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53" fillId="34" borderId="13" xfId="0" applyNumberFormat="1" applyFont="1" applyFill="1" applyBorder="1" applyAlignment="1">
      <alignment/>
    </xf>
    <xf numFmtId="0" fontId="52" fillId="34" borderId="13" xfId="0" applyFont="1" applyFill="1" applyBorder="1" applyAlignment="1">
      <alignment/>
    </xf>
    <xf numFmtId="49" fontId="53" fillId="0" borderId="13" xfId="0" applyNumberFormat="1" applyFont="1" applyBorder="1" applyAlignment="1">
      <alignment/>
    </xf>
    <xf numFmtId="49" fontId="8" fillId="0" borderId="13" xfId="0" applyNumberFormat="1" applyFont="1" applyFill="1" applyBorder="1" applyAlignment="1">
      <alignment/>
    </xf>
    <xf numFmtId="169" fontId="9" fillId="0" borderId="13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169" fontId="9" fillId="33" borderId="13" xfId="0" applyNumberFormat="1" applyFont="1" applyFill="1" applyBorder="1" applyAlignment="1">
      <alignment/>
    </xf>
    <xf numFmtId="169" fontId="7" fillId="0" borderId="13" xfId="0" applyNumberFormat="1" applyFont="1" applyFill="1" applyBorder="1" applyAlignment="1">
      <alignment/>
    </xf>
    <xf numFmtId="169" fontId="5" fillId="0" borderId="13" xfId="0" applyNumberFormat="1" applyFont="1" applyBorder="1" applyAlignment="1">
      <alignment/>
    </xf>
    <xf numFmtId="169" fontId="5" fillId="0" borderId="13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9" fontId="7" fillId="0" borderId="13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167" fontId="5" fillId="0" borderId="13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13" fillId="0" borderId="13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170" fontId="5" fillId="0" borderId="13" xfId="0" applyNumberFormat="1" applyFont="1" applyBorder="1" applyAlignment="1">
      <alignment/>
    </xf>
    <xf numFmtId="4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170" fontId="5" fillId="0" borderId="16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74" fontId="5" fillId="0" borderId="0" xfId="42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>
      <alignment/>
    </xf>
    <xf numFmtId="164" fontId="7" fillId="35" borderId="0" xfId="0" applyNumberFormat="1" applyFont="1" applyFill="1" applyBorder="1" applyAlignment="1">
      <alignment/>
    </xf>
    <xf numFmtId="169" fontId="52" fillId="35" borderId="14" xfId="0" applyNumberFormat="1" applyFont="1" applyFill="1" applyBorder="1" applyAlignment="1">
      <alignment/>
    </xf>
    <xf numFmtId="164" fontId="52" fillId="35" borderId="0" xfId="0" applyNumberFormat="1" applyFont="1" applyFill="1" applyBorder="1" applyAlignment="1">
      <alignment/>
    </xf>
    <xf numFmtId="0" fontId="5" fillId="0" borderId="17" xfId="0" applyNumberFormat="1" applyFont="1" applyBorder="1" applyAlignment="1">
      <alignment wrapText="1"/>
    </xf>
    <xf numFmtId="0" fontId="5" fillId="0" borderId="17" xfId="0" applyNumberFormat="1" applyFont="1" applyBorder="1" applyAlignment="1">
      <alignment/>
    </xf>
    <xf numFmtId="170" fontId="5" fillId="0" borderId="0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167" fontId="5" fillId="0" borderId="18" xfId="42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9" fontId="7" fillId="0" borderId="20" xfId="0" applyNumberFormat="1" applyFont="1" applyBorder="1" applyAlignment="1">
      <alignment horizontal="center"/>
    </xf>
    <xf numFmtId="49" fontId="8" fillId="33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169" fontId="9" fillId="35" borderId="0" xfId="0" applyNumberFormat="1" applyFont="1" applyFill="1" applyBorder="1" applyAlignment="1">
      <alignment/>
    </xf>
    <xf numFmtId="9" fontId="52" fillId="35" borderId="20" xfId="0" applyNumberFormat="1" applyFont="1" applyFill="1" applyBorder="1" applyAlignment="1">
      <alignment horizontal="center"/>
    </xf>
    <xf numFmtId="49" fontId="53" fillId="33" borderId="0" xfId="0" applyNumberFormat="1" applyFont="1" applyFill="1" applyBorder="1" applyAlignment="1">
      <alignment/>
    </xf>
    <xf numFmtId="9" fontId="7" fillId="0" borderId="22" xfId="0" applyNumberFormat="1" applyFont="1" applyBorder="1" applyAlignment="1">
      <alignment horizontal="center"/>
    </xf>
    <xf numFmtId="169" fontId="52" fillId="35" borderId="0" xfId="0" applyNumberFormat="1" applyFont="1" applyFill="1" applyBorder="1" applyAlignment="1">
      <alignment/>
    </xf>
    <xf numFmtId="49" fontId="6" fillId="0" borderId="19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9" fontId="7" fillId="0" borderId="20" xfId="0" applyNumberFormat="1" applyFont="1" applyFill="1" applyBorder="1" applyAlignment="1">
      <alignment horizontal="center"/>
    </xf>
    <xf numFmtId="9" fontId="6" fillId="0" borderId="20" xfId="0" applyNumberFormat="1" applyFont="1" applyBorder="1" applyAlignment="1">
      <alignment horizontal="center" vertical="top"/>
    </xf>
    <xf numFmtId="0" fontId="5" fillId="0" borderId="20" xfId="0" applyFont="1" applyFill="1" applyBorder="1" applyAlignment="1">
      <alignment/>
    </xf>
    <xf numFmtId="0" fontId="6" fillId="0" borderId="23" xfId="0" applyNumberFormat="1" applyFont="1" applyBorder="1" applyAlignment="1">
      <alignment/>
    </xf>
    <xf numFmtId="0" fontId="5" fillId="0" borderId="22" xfId="0" applyFont="1" applyBorder="1" applyAlignment="1">
      <alignment/>
    </xf>
    <xf numFmtId="167" fontId="5" fillId="0" borderId="0" xfId="42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167" fontId="5" fillId="0" borderId="0" xfId="42" applyNumberFormat="1" applyFont="1" applyFill="1" applyBorder="1" applyAlignment="1">
      <alignment/>
    </xf>
    <xf numFmtId="10" fontId="5" fillId="0" borderId="20" xfId="0" applyNumberFormat="1" applyFont="1" applyFill="1" applyBorder="1" applyAlignment="1">
      <alignment/>
    </xf>
    <xf numFmtId="0" fontId="13" fillId="0" borderId="19" xfId="0" applyNumberFormat="1" applyFont="1" applyBorder="1" applyAlignment="1">
      <alignment/>
    </xf>
    <xf numFmtId="44" fontId="5" fillId="0" borderId="0" xfId="0" applyNumberFormat="1" applyFont="1" applyBorder="1" applyAlignment="1">
      <alignment/>
    </xf>
    <xf numFmtId="44" fontId="5" fillId="0" borderId="0" xfId="42" applyNumberFormat="1" applyFont="1" applyBorder="1" applyAlignment="1">
      <alignment/>
    </xf>
    <xf numFmtId="167" fontId="5" fillId="0" borderId="0" xfId="0" applyNumberFormat="1" applyFont="1" applyFill="1" applyBorder="1" applyAlignment="1">
      <alignment/>
    </xf>
    <xf numFmtId="0" fontId="6" fillId="0" borderId="24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0" fillId="0" borderId="0" xfId="58">
      <alignment/>
      <protection/>
    </xf>
    <xf numFmtId="0" fontId="5" fillId="0" borderId="0" xfId="58" applyNumberFormat="1" applyFont="1" applyFill="1">
      <alignment/>
      <protection/>
    </xf>
    <xf numFmtId="0" fontId="5" fillId="0" borderId="0" xfId="58" applyNumberFormat="1" applyFont="1" applyFill="1" applyBorder="1">
      <alignment/>
      <protection/>
    </xf>
    <xf numFmtId="0" fontId="11" fillId="0" borderId="0" xfId="58" applyNumberFormat="1" applyFont="1" applyFill="1">
      <alignment/>
      <protection/>
    </xf>
    <xf numFmtId="167" fontId="5" fillId="0" borderId="0" xfId="44" applyNumberFormat="1" applyFont="1" applyAlignment="1">
      <alignment/>
    </xf>
    <xf numFmtId="0" fontId="5" fillId="0" borderId="0" xfId="58" applyNumberFormat="1" applyFont="1" applyBorder="1">
      <alignment/>
      <protection/>
    </xf>
    <xf numFmtId="3" fontId="5" fillId="0" borderId="0" xfId="58" applyNumberFormat="1" applyFont="1" applyBorder="1">
      <alignment/>
      <protection/>
    </xf>
    <xf numFmtId="0" fontId="6" fillId="0" borderId="0" xfId="58" applyNumberFormat="1" applyFont="1">
      <alignment/>
      <protection/>
    </xf>
    <xf numFmtId="44" fontId="5" fillId="0" borderId="0" xfId="58" applyNumberFormat="1" applyFont="1">
      <alignment/>
      <protection/>
    </xf>
    <xf numFmtId="3" fontId="5" fillId="0" borderId="0" xfId="58" applyNumberFormat="1" applyFont="1">
      <alignment/>
      <protection/>
    </xf>
    <xf numFmtId="167" fontId="5" fillId="0" borderId="0" xfId="44" applyNumberFormat="1" applyFont="1" applyFill="1" applyAlignment="1">
      <alignment/>
    </xf>
    <xf numFmtId="0" fontId="5" fillId="0" borderId="0" xfId="58" applyNumberFormat="1" applyFont="1">
      <alignment/>
      <protection/>
    </xf>
    <xf numFmtId="174" fontId="5" fillId="0" borderId="0" xfId="58" applyNumberFormat="1" applyFont="1">
      <alignment/>
      <protection/>
    </xf>
    <xf numFmtId="0" fontId="11" fillId="0" borderId="0" xfId="58" applyFont="1">
      <alignment/>
      <protection/>
    </xf>
    <xf numFmtId="44" fontId="5" fillId="0" borderId="0" xfId="58" applyNumberFormat="1" applyFont="1" applyBorder="1">
      <alignment/>
      <protection/>
    </xf>
    <xf numFmtId="0" fontId="13" fillId="0" borderId="0" xfId="58" applyNumberFormat="1" applyFont="1">
      <alignment/>
      <protection/>
    </xf>
    <xf numFmtId="164" fontId="5" fillId="0" borderId="0" xfId="58" applyNumberFormat="1" applyFont="1">
      <alignment/>
      <protection/>
    </xf>
    <xf numFmtId="0" fontId="5" fillId="0" borderId="11" xfId="58" applyNumberFormat="1" applyFont="1" applyBorder="1">
      <alignment/>
      <protection/>
    </xf>
    <xf numFmtId="0" fontId="6" fillId="0" borderId="11" xfId="58" applyNumberFormat="1" applyFont="1" applyBorder="1">
      <alignment/>
      <protection/>
    </xf>
    <xf numFmtId="164" fontId="7" fillId="0" borderId="0" xfId="58" applyNumberFormat="1" applyFont="1" applyBorder="1">
      <alignment/>
      <protection/>
    </xf>
    <xf numFmtId="49" fontId="6" fillId="0" borderId="0" xfId="58" applyNumberFormat="1" applyFont="1">
      <alignment/>
      <protection/>
    </xf>
    <xf numFmtId="0" fontId="5" fillId="0" borderId="11" xfId="58" applyNumberFormat="1" applyFont="1" applyFill="1" applyBorder="1">
      <alignment/>
      <protection/>
    </xf>
    <xf numFmtId="0" fontId="11" fillId="0" borderId="11" xfId="58" applyNumberFormat="1" applyFont="1" applyFill="1" applyBorder="1">
      <alignment/>
      <protection/>
    </xf>
    <xf numFmtId="44" fontId="5" fillId="0" borderId="0" xfId="58" applyNumberFormat="1" applyFont="1" applyFill="1">
      <alignment/>
      <protection/>
    </xf>
    <xf numFmtId="169" fontId="5" fillId="0" borderId="0" xfId="58" applyNumberFormat="1" applyFont="1" applyFill="1">
      <alignment/>
      <protection/>
    </xf>
    <xf numFmtId="169" fontId="7" fillId="0" borderId="0" xfId="58" applyNumberFormat="1" applyFont="1">
      <alignment/>
      <protection/>
    </xf>
    <xf numFmtId="0" fontId="11" fillId="0" borderId="0" xfId="58" applyNumberFormat="1" applyFont="1" applyFill="1" applyBorder="1">
      <alignment/>
      <protection/>
    </xf>
    <xf numFmtId="49" fontId="11" fillId="0" borderId="14" xfId="58" applyNumberFormat="1" applyFont="1" applyFill="1" applyBorder="1" applyAlignment="1">
      <alignment horizontal="center"/>
      <protection/>
    </xf>
    <xf numFmtId="49" fontId="54" fillId="36" borderId="26" xfId="58" applyNumberFormat="1" applyFont="1" applyFill="1" applyBorder="1" applyAlignment="1">
      <alignment horizontal="center"/>
      <protection/>
    </xf>
    <xf numFmtId="0" fontId="11" fillId="0" borderId="14" xfId="58" applyNumberFormat="1" applyFont="1" applyFill="1" applyBorder="1">
      <alignment/>
      <protection/>
    </xf>
    <xf numFmtId="0" fontId="5" fillId="0" borderId="14" xfId="58" applyNumberFormat="1" applyFont="1" applyFill="1" applyBorder="1">
      <alignment/>
      <protection/>
    </xf>
    <xf numFmtId="44" fontId="5" fillId="0" borderId="12" xfId="58" applyNumberFormat="1" applyFont="1" applyFill="1" applyBorder="1">
      <alignment/>
      <protection/>
    </xf>
    <xf numFmtId="164" fontId="5" fillId="0" borderId="12" xfId="58" applyNumberFormat="1" applyFont="1" applyFill="1" applyBorder="1">
      <alignment/>
      <protection/>
    </xf>
    <xf numFmtId="49" fontId="11" fillId="0" borderId="0" xfId="58" applyNumberFormat="1" applyFont="1" applyFill="1">
      <alignment/>
      <protection/>
    </xf>
    <xf numFmtId="164" fontId="5" fillId="0" borderId="0" xfId="58" applyNumberFormat="1" applyFont="1" applyFill="1">
      <alignment/>
      <protection/>
    </xf>
    <xf numFmtId="49" fontId="11" fillId="0" borderId="11" xfId="58" applyNumberFormat="1" applyFont="1" applyFill="1" applyBorder="1">
      <alignment/>
      <protection/>
    </xf>
    <xf numFmtId="164" fontId="5" fillId="0" borderId="0" xfId="58" applyNumberFormat="1" applyFont="1" applyFill="1" applyBorder="1">
      <alignment/>
      <protection/>
    </xf>
    <xf numFmtId="44" fontId="5" fillId="0" borderId="11" xfId="58" applyNumberFormat="1" applyFont="1" applyFill="1" applyBorder="1">
      <alignment/>
      <protection/>
    </xf>
    <xf numFmtId="169" fontId="5" fillId="0" borderId="11" xfId="58" applyNumberFormat="1" applyFont="1" applyFill="1" applyBorder="1">
      <alignment/>
      <protection/>
    </xf>
    <xf numFmtId="44" fontId="5" fillId="0" borderId="0" xfId="58" applyNumberFormat="1" applyFont="1" applyFill="1" applyBorder="1">
      <alignment/>
      <protection/>
    </xf>
    <xf numFmtId="49" fontId="6" fillId="0" borderId="10" xfId="58" applyNumberFormat="1" applyFont="1" applyBorder="1" applyAlignment="1">
      <alignment horizontal="center"/>
      <protection/>
    </xf>
    <xf numFmtId="49" fontId="6" fillId="0" borderId="0" xfId="58" applyNumberFormat="1" applyFont="1" applyBorder="1" applyAlignment="1">
      <alignment horizontal="center"/>
      <protection/>
    </xf>
    <xf numFmtId="49" fontId="11" fillId="0" borderId="0" xfId="58" applyNumberFormat="1" applyFont="1" applyFill="1" applyAlignment="1">
      <alignment horizontal="center"/>
      <protection/>
    </xf>
    <xf numFmtId="49" fontId="6" fillId="0" borderId="0" xfId="58" applyNumberFormat="1" applyFont="1" applyFill="1" applyBorder="1" applyAlignment="1">
      <alignment horizontal="center"/>
      <protection/>
    </xf>
    <xf numFmtId="49" fontId="5" fillId="0" borderId="0" xfId="58" applyNumberFormat="1" applyFont="1" applyBorder="1" applyAlignment="1">
      <alignment horizontal="centerContinuous"/>
      <protection/>
    </xf>
    <xf numFmtId="49" fontId="11" fillId="0" borderId="0" xfId="58" applyNumberFormat="1" applyFont="1" applyBorder="1" applyAlignment="1">
      <alignment horizontal="center"/>
      <protection/>
    </xf>
    <xf numFmtId="49" fontId="6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41" fontId="5" fillId="0" borderId="0" xfId="44" applyNumberFormat="1" applyFont="1" applyAlignment="1">
      <alignment/>
    </xf>
    <xf numFmtId="41" fontId="5" fillId="0" borderId="11" xfId="44" applyNumberFormat="1" applyFont="1" applyBorder="1" applyAlignment="1">
      <alignment/>
    </xf>
    <xf numFmtId="42" fontId="5" fillId="0" borderId="0" xfId="44" applyNumberFormat="1" applyFont="1" applyAlignment="1">
      <alignment/>
    </xf>
    <xf numFmtId="42" fontId="5" fillId="0" borderId="0" xfId="44" applyNumberFormat="1" applyFont="1" applyFill="1" applyAlignment="1">
      <alignment/>
    </xf>
    <xf numFmtId="42" fontId="5" fillId="0" borderId="0" xfId="58" applyNumberFormat="1" applyFont="1">
      <alignment/>
      <protection/>
    </xf>
    <xf numFmtId="42" fontId="7" fillId="0" borderId="0" xfId="58" applyNumberFormat="1" applyFont="1" applyFill="1" applyBorder="1">
      <alignment/>
      <protection/>
    </xf>
    <xf numFmtId="42" fontId="5" fillId="0" borderId="27" xfId="44" applyNumberFormat="1" applyFont="1" applyFill="1" applyBorder="1" applyAlignment="1">
      <alignment/>
    </xf>
    <xf numFmtId="0" fontId="11" fillId="0" borderId="20" xfId="0" applyFont="1" applyBorder="1" applyAlignment="1" quotePrefix="1">
      <alignment/>
    </xf>
    <xf numFmtId="4" fontId="5" fillId="0" borderId="15" xfId="0" applyNumberFormat="1" applyFont="1" applyBorder="1" applyAlignment="1">
      <alignment/>
    </xf>
    <xf numFmtId="167" fontId="5" fillId="0" borderId="12" xfId="42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/>
    </xf>
    <xf numFmtId="42" fontId="5" fillId="0" borderId="0" xfId="0" applyNumberFormat="1" applyFont="1" applyBorder="1" applyAlignment="1">
      <alignment/>
    </xf>
    <xf numFmtId="178" fontId="5" fillId="0" borderId="11" xfId="0" applyNumberFormat="1" applyFont="1" applyFill="1" applyBorder="1" applyAlignment="1">
      <alignment/>
    </xf>
    <xf numFmtId="42" fontId="5" fillId="0" borderId="0" xfId="0" applyNumberFormat="1" applyFont="1" applyFill="1" applyAlignment="1">
      <alignment/>
    </xf>
    <xf numFmtId="42" fontId="5" fillId="0" borderId="0" xfId="0" applyNumberFormat="1" applyFont="1" applyFill="1" applyBorder="1" applyAlignment="1">
      <alignment/>
    </xf>
    <xf numFmtId="42" fontId="5" fillId="0" borderId="11" xfId="0" applyNumberFormat="1" applyFont="1" applyFill="1" applyBorder="1" applyAlignment="1">
      <alignment/>
    </xf>
    <xf numFmtId="44" fontId="5" fillId="0" borderId="0" xfId="0" applyNumberFormat="1" applyFont="1" applyFill="1" applyAlignment="1">
      <alignment/>
    </xf>
    <xf numFmtId="44" fontId="5" fillId="0" borderId="12" xfId="0" applyNumberFormat="1" applyFont="1" applyFill="1" applyBorder="1" applyAlignment="1">
      <alignment/>
    </xf>
    <xf numFmtId="42" fontId="7" fillId="0" borderId="0" xfId="0" applyNumberFormat="1" applyFont="1" applyAlignment="1">
      <alignment/>
    </xf>
    <xf numFmtId="42" fontId="5" fillId="0" borderId="0" xfId="42" applyNumberFormat="1" applyFont="1" applyAlignment="1">
      <alignment/>
    </xf>
    <xf numFmtId="42" fontId="0" fillId="0" borderId="0" xfId="0" applyNumberFormat="1" applyAlignment="1">
      <alignment/>
    </xf>
    <xf numFmtId="42" fontId="5" fillId="0" borderId="0" xfId="42" applyNumberFormat="1" applyFont="1" applyFill="1" applyAlignment="1">
      <alignment/>
    </xf>
    <xf numFmtId="42" fontId="5" fillId="0" borderId="16" xfId="42" applyNumberFormat="1" applyFont="1" applyFill="1" applyBorder="1" applyAlignment="1">
      <alignment/>
    </xf>
    <xf numFmtId="42" fontId="5" fillId="0" borderId="28" xfId="42" applyNumberFormat="1" applyFont="1" applyFill="1" applyBorder="1" applyAlignment="1">
      <alignment/>
    </xf>
    <xf numFmtId="42" fontId="5" fillId="0" borderId="15" xfId="0" applyNumberFormat="1" applyFont="1" applyFill="1" applyBorder="1" applyAlignment="1">
      <alignment/>
    </xf>
    <xf numFmtId="0" fontId="0" fillId="0" borderId="0" xfId="0" applyAlignment="1">
      <alignment horizontal="center" vertical="top" wrapText="1"/>
    </xf>
    <xf numFmtId="174" fontId="5" fillId="0" borderId="0" xfId="0" applyNumberFormat="1" applyFont="1" applyFill="1" applyAlignment="1">
      <alignment/>
    </xf>
    <xf numFmtId="42" fontId="5" fillId="0" borderId="0" xfId="42" applyNumberFormat="1" applyFont="1" applyBorder="1" applyAlignment="1">
      <alignment/>
    </xf>
    <xf numFmtId="0" fontId="5" fillId="0" borderId="0" xfId="0" applyNumberFormat="1" applyFont="1" applyBorder="1" applyAlignment="1">
      <alignment wrapText="1"/>
    </xf>
    <xf numFmtId="174" fontId="5" fillId="0" borderId="0" xfId="0" applyNumberFormat="1" applyFont="1" applyFill="1" applyBorder="1" applyAlignment="1">
      <alignment/>
    </xf>
    <xf numFmtId="174" fontId="5" fillId="0" borderId="0" xfId="42" applyNumberFormat="1" applyFont="1" applyFill="1" applyBorder="1" applyAlignment="1">
      <alignment/>
    </xf>
    <xf numFmtId="42" fontId="5" fillId="0" borderId="0" xfId="42" applyNumberFormat="1" applyFont="1" applyFill="1" applyBorder="1" applyAlignment="1">
      <alignment/>
    </xf>
    <xf numFmtId="9" fontId="5" fillId="0" borderId="0" xfId="0" applyNumberFormat="1" applyFont="1" applyFill="1" applyAlignment="1">
      <alignment/>
    </xf>
    <xf numFmtId="0" fontId="17" fillId="0" borderId="0" xfId="0" applyFont="1" applyAlignment="1">
      <alignment horizontal="right" vertical="center" indent="4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2" fontId="5" fillId="0" borderId="12" xfId="0" applyNumberFormat="1" applyFont="1" applyFill="1" applyBorder="1" applyAlignment="1">
      <alignment/>
    </xf>
    <xf numFmtId="9" fontId="7" fillId="0" borderId="0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49" fontId="11" fillId="0" borderId="11" xfId="0" applyNumberFormat="1" applyFont="1" applyFill="1" applyBorder="1" applyAlignment="1">
      <alignment horizontal="center"/>
    </xf>
    <xf numFmtId="0" fontId="11" fillId="0" borderId="0" xfId="0" applyFont="1" applyBorder="1" applyAlignment="1" quotePrefix="1">
      <alignment/>
    </xf>
    <xf numFmtId="49" fontId="6" fillId="0" borderId="11" xfId="0" applyNumberFormat="1" applyFont="1" applyBorder="1" applyAlignment="1">
      <alignment horizontal="center"/>
    </xf>
    <xf numFmtId="42" fontId="52" fillId="35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167" fontId="11" fillId="0" borderId="13" xfId="42" applyNumberFormat="1" applyFont="1" applyBorder="1" applyAlignment="1">
      <alignment horizontal="left"/>
    </xf>
    <xf numFmtId="0" fontId="15" fillId="0" borderId="0" xfId="58" applyNumberFormat="1" applyFont="1" applyFill="1" applyAlignment="1">
      <alignment horizontal="center"/>
      <protection/>
    </xf>
    <xf numFmtId="0" fontId="4" fillId="0" borderId="0" xfId="58" applyNumberFormat="1" applyFont="1" applyFill="1" applyAlignment="1">
      <alignment horizontal="center"/>
      <protection/>
    </xf>
    <xf numFmtId="0" fontId="15" fillId="0" borderId="29" xfId="58" applyNumberFormat="1" applyFont="1" applyFill="1" applyBorder="1" applyAlignment="1">
      <alignment horizontal="center"/>
      <protection/>
    </xf>
    <xf numFmtId="0" fontId="4" fillId="0" borderId="29" xfId="58" applyNumberFormat="1" applyFont="1" applyFill="1" applyBorder="1" applyAlignment="1">
      <alignment horizontal="center"/>
      <protection/>
    </xf>
    <xf numFmtId="6" fontId="5" fillId="0" borderId="12" xfId="44" applyNumberFormat="1" applyFont="1" applyBorder="1" applyAlignment="1">
      <alignment horizontal="center"/>
    </xf>
    <xf numFmtId="44" fontId="5" fillId="0" borderId="12" xfId="44" applyNumberFormat="1" applyFont="1" applyBorder="1" applyAlignment="1">
      <alignment horizontal="center"/>
    </xf>
    <xf numFmtId="0" fontId="11" fillId="0" borderId="0" xfId="58" applyNumberFormat="1" applyFont="1" applyFill="1" applyAlignment="1">
      <alignment wrapText="1"/>
      <protection/>
    </xf>
    <xf numFmtId="0" fontId="0" fillId="0" borderId="0" xfId="58" applyAlignment="1">
      <alignment wrapText="1"/>
      <protection/>
    </xf>
    <xf numFmtId="0" fontId="4" fillId="0" borderId="30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1" fillId="0" borderId="34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4" fillId="0" borderId="36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4" fillId="0" borderId="38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0" fillId="0" borderId="39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zoomScale="75" zoomScaleNormal="75" zoomScalePageLayoutView="0" workbookViewId="0" topLeftCell="A1">
      <pane xSplit="5" ySplit="5" topLeftCell="F10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L137" sqref="L137"/>
    </sheetView>
  </sheetViews>
  <sheetFormatPr defaultColWidth="9.140625" defaultRowHeight="12.75"/>
  <cols>
    <col min="1" max="4" width="1.421875" style="2" customWidth="1"/>
    <col min="5" max="5" width="38.421875" style="2" customWidth="1"/>
    <col min="6" max="6" width="14.140625" style="23" customWidth="1"/>
    <col min="7" max="7" width="0.9921875" style="17" customWidth="1"/>
    <col min="8" max="8" width="12.421875" style="23" customWidth="1"/>
    <col min="9" max="9" width="0.9921875" style="17" customWidth="1"/>
    <col min="10" max="10" width="14.140625" style="23" customWidth="1"/>
    <col min="11" max="11" width="0.9921875" style="23" customWidth="1"/>
    <col min="12" max="12" width="14.140625" style="23" customWidth="1"/>
    <col min="13" max="13" width="12.57421875" style="1" bestFit="1" customWidth="1"/>
    <col min="14" max="14" width="13.421875" style="1" bestFit="1" customWidth="1"/>
    <col min="15" max="16384" width="9.140625" style="1" customWidth="1"/>
  </cols>
  <sheetData>
    <row r="1" spans="1:12" ht="15.75">
      <c r="A1" s="245" t="s">
        <v>114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6.5" thickBot="1">
      <c r="A2" s="246" t="s">
        <v>187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6:12" ht="21.75" customHeight="1">
      <c r="F3" s="3">
        <v>2015</v>
      </c>
      <c r="G3" s="4"/>
      <c r="H3" s="64" t="s">
        <v>188</v>
      </c>
      <c r="I3" s="6"/>
      <c r="J3" s="5" t="s">
        <v>189</v>
      </c>
      <c r="K3" s="7"/>
      <c r="L3" s="7" t="s">
        <v>181</v>
      </c>
    </row>
    <row r="4" spans="1:12" ht="15.75">
      <c r="A4" s="8"/>
      <c r="B4" s="8"/>
      <c r="C4" s="8"/>
      <c r="D4" s="8"/>
      <c r="E4" s="8"/>
      <c r="F4" s="5" t="s">
        <v>144</v>
      </c>
      <c r="G4" s="5"/>
      <c r="H4" s="5" t="s">
        <v>145</v>
      </c>
      <c r="I4" s="9"/>
      <c r="J4" s="5" t="s">
        <v>145</v>
      </c>
      <c r="K4" s="7"/>
      <c r="L4" s="56" t="s">
        <v>143</v>
      </c>
    </row>
    <row r="5" spans="1:12" s="12" customFormat="1" ht="15.75">
      <c r="A5" s="10"/>
      <c r="B5" s="10"/>
      <c r="C5" s="10"/>
      <c r="D5" s="10"/>
      <c r="E5" s="10"/>
      <c r="F5" s="5" t="s">
        <v>145</v>
      </c>
      <c r="G5" s="5"/>
      <c r="H5" s="5" t="s">
        <v>146</v>
      </c>
      <c r="I5" s="5"/>
      <c r="J5" s="5" t="s">
        <v>146</v>
      </c>
      <c r="K5" s="5"/>
      <c r="L5" s="5" t="s">
        <v>145</v>
      </c>
    </row>
    <row r="6" spans="1:12" ht="17.25" customHeight="1">
      <c r="A6" s="70"/>
      <c r="B6" s="70" t="s">
        <v>0</v>
      </c>
      <c r="C6" s="70"/>
      <c r="D6" s="70"/>
      <c r="E6" s="70"/>
      <c r="F6" s="67"/>
      <c r="G6" s="67"/>
      <c r="H6" s="67"/>
      <c r="I6" s="67"/>
      <c r="J6" s="67"/>
      <c r="K6" s="67"/>
      <c r="L6" s="67"/>
    </row>
    <row r="7" spans="1:12" ht="25.5" customHeight="1" hidden="1">
      <c r="A7" s="70"/>
      <c r="B7" s="70"/>
      <c r="C7" s="70" t="s">
        <v>1</v>
      </c>
      <c r="D7" s="70"/>
      <c r="E7" s="70"/>
      <c r="F7" s="67"/>
      <c r="G7" s="67"/>
      <c r="H7" s="67"/>
      <c r="I7" s="67"/>
      <c r="J7" s="67"/>
      <c r="K7" s="67"/>
      <c r="L7" s="67"/>
    </row>
    <row r="8" spans="1:12" ht="15.75" hidden="1">
      <c r="A8" s="70"/>
      <c r="B8" s="70"/>
      <c r="C8" s="70"/>
      <c r="D8" s="70" t="s">
        <v>74</v>
      </c>
      <c r="E8" s="70"/>
      <c r="F8" s="67"/>
      <c r="G8" s="67"/>
      <c r="H8" s="67"/>
      <c r="I8" s="67"/>
      <c r="J8" s="67"/>
      <c r="K8" s="67"/>
      <c r="L8" s="67"/>
    </row>
    <row r="9" spans="1:12" ht="15.75" hidden="1">
      <c r="A9" s="70"/>
      <c r="B9" s="70"/>
      <c r="C9" s="70"/>
      <c r="D9" s="70" t="s">
        <v>75</v>
      </c>
      <c r="E9" s="70"/>
      <c r="F9" s="67"/>
      <c r="G9" s="67"/>
      <c r="H9" s="67"/>
      <c r="I9" s="67"/>
      <c r="J9" s="67"/>
      <c r="K9" s="67"/>
      <c r="L9" s="67"/>
    </row>
    <row r="10" spans="1:12" ht="15.75" hidden="1">
      <c r="A10" s="70"/>
      <c r="B10" s="70"/>
      <c r="C10" s="70"/>
      <c r="D10" s="70" t="s">
        <v>76</v>
      </c>
      <c r="E10" s="70"/>
      <c r="F10" s="67"/>
      <c r="G10" s="67"/>
      <c r="H10" s="67"/>
      <c r="I10" s="67"/>
      <c r="J10" s="67"/>
      <c r="K10" s="67"/>
      <c r="L10" s="67"/>
    </row>
    <row r="11" spans="1:12" ht="25.5" customHeight="1" hidden="1">
      <c r="A11" s="70"/>
      <c r="B11" s="70"/>
      <c r="C11" s="71" t="s">
        <v>2</v>
      </c>
      <c r="D11" s="71"/>
      <c r="E11" s="71"/>
      <c r="F11" s="72">
        <v>0</v>
      </c>
      <c r="G11" s="72"/>
      <c r="H11" s="72">
        <f>ROUND(SUBTOTAL(9,H7:H10),5)</f>
        <v>0</v>
      </c>
      <c r="I11" s="72"/>
      <c r="J11" s="72">
        <f>ROUND(SUBTOTAL(9,J7:J10),5)</f>
        <v>0</v>
      </c>
      <c r="K11" s="67"/>
      <c r="L11" s="72">
        <f>ROUND(SUBTOTAL(9,L7:L10),5)</f>
        <v>0</v>
      </c>
    </row>
    <row r="12" spans="1:12" ht="25.5" customHeight="1">
      <c r="A12" s="70"/>
      <c r="B12" s="70"/>
      <c r="C12" s="70" t="s">
        <v>3</v>
      </c>
      <c r="D12" s="70"/>
      <c r="E12" s="70"/>
      <c r="F12" s="67"/>
      <c r="G12" s="67"/>
      <c r="H12" s="67"/>
      <c r="I12" s="67"/>
      <c r="J12" s="67"/>
      <c r="K12" s="67"/>
      <c r="L12" s="67"/>
    </row>
    <row r="13" spans="1:12" ht="15.75">
      <c r="A13" s="70"/>
      <c r="B13" s="70"/>
      <c r="C13" s="70"/>
      <c r="D13" s="70" t="s">
        <v>77</v>
      </c>
      <c r="E13" s="70"/>
      <c r="F13" s="73">
        <v>364</v>
      </c>
      <c r="G13" s="73"/>
      <c r="H13" s="73"/>
      <c r="I13" s="73"/>
      <c r="J13" s="73"/>
      <c r="K13" s="67"/>
      <c r="L13" s="73">
        <f aca="true" t="shared" si="0" ref="L13:L25">SUM(F13:J13)</f>
        <v>364</v>
      </c>
    </row>
    <row r="14" spans="1:12" ht="15.75">
      <c r="A14" s="70"/>
      <c r="B14" s="70"/>
      <c r="C14" s="70"/>
      <c r="D14" s="70" t="s">
        <v>4</v>
      </c>
      <c r="E14" s="70"/>
      <c r="F14" s="73">
        <v>171</v>
      </c>
      <c r="G14" s="73"/>
      <c r="H14" s="73"/>
      <c r="I14" s="73"/>
      <c r="J14" s="73"/>
      <c r="K14" s="67"/>
      <c r="L14" s="73">
        <f t="shared" si="0"/>
        <v>171</v>
      </c>
    </row>
    <row r="15" spans="1:12" ht="15.75">
      <c r="A15" s="70"/>
      <c r="B15" s="70"/>
      <c r="C15" s="70"/>
      <c r="D15" s="70" t="s">
        <v>123</v>
      </c>
      <c r="E15" s="70"/>
      <c r="F15" s="73">
        <v>0</v>
      </c>
      <c r="G15" s="73"/>
      <c r="H15" s="73"/>
      <c r="I15" s="73"/>
      <c r="J15" s="73"/>
      <c r="K15" s="67"/>
      <c r="L15" s="73">
        <f t="shared" si="0"/>
        <v>0</v>
      </c>
    </row>
    <row r="16" spans="1:12" ht="15.75">
      <c r="A16" s="70"/>
      <c r="B16" s="70"/>
      <c r="C16" s="70"/>
      <c r="D16" s="70" t="s">
        <v>129</v>
      </c>
      <c r="E16" s="70"/>
      <c r="F16" s="73">
        <v>0</v>
      </c>
      <c r="G16" s="73"/>
      <c r="H16" s="73"/>
      <c r="I16" s="73"/>
      <c r="J16" s="73"/>
      <c r="K16" s="67"/>
      <c r="L16" s="73">
        <f t="shared" si="0"/>
        <v>0</v>
      </c>
    </row>
    <row r="17" spans="1:12" ht="15.75">
      <c r="A17" s="70"/>
      <c r="B17" s="70"/>
      <c r="C17" s="70"/>
      <c r="D17" s="70" t="s">
        <v>5</v>
      </c>
      <c r="E17" s="70"/>
      <c r="F17" s="73">
        <v>1000</v>
      </c>
      <c r="G17" s="73"/>
      <c r="H17" s="73"/>
      <c r="I17" s="73"/>
      <c r="J17" s="73"/>
      <c r="K17" s="67"/>
      <c r="L17" s="73">
        <f t="shared" si="0"/>
        <v>1000</v>
      </c>
    </row>
    <row r="18" spans="1:12" ht="15.75">
      <c r="A18" s="70"/>
      <c r="B18" s="70"/>
      <c r="C18" s="70"/>
      <c r="D18" s="70" t="s">
        <v>6</v>
      </c>
      <c r="E18" s="70"/>
      <c r="F18" s="73">
        <v>700</v>
      </c>
      <c r="G18" s="73"/>
      <c r="H18" s="73"/>
      <c r="I18" s="73"/>
      <c r="J18" s="73"/>
      <c r="K18" s="67"/>
      <c r="L18" s="73">
        <f t="shared" si="0"/>
        <v>700</v>
      </c>
    </row>
    <row r="19" spans="1:12" ht="15.75">
      <c r="A19" s="70"/>
      <c r="B19" s="70"/>
      <c r="C19" s="70"/>
      <c r="D19" s="70" t="s">
        <v>134</v>
      </c>
      <c r="E19" s="70"/>
      <c r="F19" s="73">
        <v>1500</v>
      </c>
      <c r="G19" s="73"/>
      <c r="H19" s="73"/>
      <c r="I19" s="73"/>
      <c r="J19" s="73"/>
      <c r="K19" s="67"/>
      <c r="L19" s="73">
        <f t="shared" si="0"/>
        <v>1500</v>
      </c>
    </row>
    <row r="20" spans="1:12" ht="15.75">
      <c r="A20" s="70"/>
      <c r="B20" s="70"/>
      <c r="C20" s="70"/>
      <c r="D20" s="70" t="s">
        <v>78</v>
      </c>
      <c r="E20" s="70"/>
      <c r="F20" s="73">
        <v>1200</v>
      </c>
      <c r="G20" s="73"/>
      <c r="H20" s="73"/>
      <c r="I20" s="73"/>
      <c r="J20" s="73"/>
      <c r="K20" s="67"/>
      <c r="L20" s="73">
        <f t="shared" si="0"/>
        <v>1200</v>
      </c>
    </row>
    <row r="21" spans="1:12" ht="15.75">
      <c r="A21" s="70"/>
      <c r="B21" s="70"/>
      <c r="C21" s="70"/>
      <c r="D21" s="70" t="s">
        <v>7</v>
      </c>
      <c r="E21" s="70"/>
      <c r="F21" s="73">
        <v>10</v>
      </c>
      <c r="G21" s="73"/>
      <c r="H21" s="73"/>
      <c r="I21" s="73"/>
      <c r="J21" s="73"/>
      <c r="K21" s="67"/>
      <c r="L21" s="73">
        <f t="shared" si="0"/>
        <v>10</v>
      </c>
    </row>
    <row r="22" spans="1:12" ht="15.75">
      <c r="A22" s="70"/>
      <c r="B22" s="70"/>
      <c r="C22" s="70"/>
      <c r="D22" s="70" t="s">
        <v>8</v>
      </c>
      <c r="E22" s="70"/>
      <c r="F22" s="73">
        <v>300</v>
      </c>
      <c r="G22" s="73"/>
      <c r="H22" s="73"/>
      <c r="I22" s="73"/>
      <c r="J22" s="73"/>
      <c r="K22" s="67"/>
      <c r="L22" s="73">
        <f t="shared" si="0"/>
        <v>300</v>
      </c>
    </row>
    <row r="23" spans="1:12" ht="15.75">
      <c r="A23" s="70"/>
      <c r="B23" s="70"/>
      <c r="C23" s="70"/>
      <c r="D23" s="70" t="s">
        <v>79</v>
      </c>
      <c r="E23" s="70"/>
      <c r="F23" s="73">
        <v>2850</v>
      </c>
      <c r="G23" s="73"/>
      <c r="H23" s="73"/>
      <c r="I23" s="73"/>
      <c r="J23" s="73"/>
      <c r="K23" s="67"/>
      <c r="L23" s="73">
        <f t="shared" si="0"/>
        <v>2850</v>
      </c>
    </row>
    <row r="24" spans="1:12" ht="15.75">
      <c r="A24" s="70"/>
      <c r="B24" s="70"/>
      <c r="C24" s="70"/>
      <c r="D24" s="70" t="s">
        <v>133</v>
      </c>
      <c r="E24" s="70"/>
      <c r="F24" s="73">
        <v>2500</v>
      </c>
      <c r="G24" s="73"/>
      <c r="H24" s="73"/>
      <c r="I24" s="73"/>
      <c r="J24" s="73"/>
      <c r="K24" s="67"/>
      <c r="L24" s="73">
        <f t="shared" si="0"/>
        <v>2500</v>
      </c>
    </row>
    <row r="25" spans="1:12" ht="15.75">
      <c r="A25" s="70"/>
      <c r="B25" s="70"/>
      <c r="C25" s="70"/>
      <c r="D25" s="70" t="s">
        <v>119</v>
      </c>
      <c r="E25" s="70"/>
      <c r="F25" s="73">
        <v>18659</v>
      </c>
      <c r="G25" s="73"/>
      <c r="H25" s="73"/>
      <c r="I25" s="73"/>
      <c r="J25" s="73"/>
      <c r="K25" s="67"/>
      <c r="L25" s="73">
        <f t="shared" si="0"/>
        <v>18659</v>
      </c>
    </row>
    <row r="26" spans="1:12" ht="15.75">
      <c r="A26" s="70"/>
      <c r="B26" s="70"/>
      <c r="C26" s="70"/>
      <c r="D26" s="70" t="s">
        <v>151</v>
      </c>
      <c r="E26" s="70"/>
      <c r="F26" s="73">
        <v>0</v>
      </c>
      <c r="G26" s="73"/>
      <c r="H26" s="73"/>
      <c r="I26" s="73"/>
      <c r="J26" s="73"/>
      <c r="K26" s="67"/>
      <c r="L26" s="73">
        <f>SUM(F26:J26)</f>
        <v>0</v>
      </c>
    </row>
    <row r="27" spans="1:12" ht="15.75">
      <c r="A27" s="70"/>
      <c r="B27" s="70"/>
      <c r="C27" s="70"/>
      <c r="D27" s="70" t="s">
        <v>156</v>
      </c>
      <c r="E27" s="70"/>
      <c r="F27" s="73">
        <v>0</v>
      </c>
      <c r="G27" s="73"/>
      <c r="H27" s="73"/>
      <c r="I27" s="73"/>
      <c r="J27" s="73"/>
      <c r="K27" s="67"/>
      <c r="L27" s="73">
        <f>SUM(F27:J27)</f>
        <v>0</v>
      </c>
    </row>
    <row r="28" spans="1:12" ht="15.75">
      <c r="A28" s="70"/>
      <c r="B28" s="70"/>
      <c r="C28" s="70"/>
      <c r="D28" s="70"/>
      <c r="E28" s="70" t="s">
        <v>160</v>
      </c>
      <c r="F28" s="73">
        <v>21148</v>
      </c>
      <c r="G28" s="73"/>
      <c r="H28" s="73"/>
      <c r="I28" s="73"/>
      <c r="J28" s="73"/>
      <c r="K28" s="67"/>
      <c r="L28" s="73">
        <f>SUM(F28:J28)</f>
        <v>21148</v>
      </c>
    </row>
    <row r="29" spans="1:12" ht="15.75">
      <c r="A29" s="70"/>
      <c r="B29" s="70"/>
      <c r="C29" s="70"/>
      <c r="D29" s="70"/>
      <c r="E29" s="70" t="s">
        <v>173</v>
      </c>
      <c r="F29" s="73">
        <v>0</v>
      </c>
      <c r="G29" s="73"/>
      <c r="H29" s="73"/>
      <c r="I29" s="73"/>
      <c r="J29" s="73"/>
      <c r="K29" s="67"/>
      <c r="L29" s="73">
        <f>SUM(F29:J29)</f>
        <v>0</v>
      </c>
    </row>
    <row r="30" spans="1:12" ht="15.75">
      <c r="A30" s="70"/>
      <c r="B30" s="70"/>
      <c r="C30" s="70"/>
      <c r="D30" s="70" t="s">
        <v>80</v>
      </c>
      <c r="E30" s="70"/>
      <c r="F30" s="73">
        <v>800</v>
      </c>
      <c r="G30" s="73"/>
      <c r="H30" s="73"/>
      <c r="I30" s="73"/>
      <c r="J30" s="73"/>
      <c r="K30" s="67"/>
      <c r="L30" s="73">
        <f>SUM(F30:J30)</f>
        <v>800</v>
      </c>
    </row>
    <row r="31" spans="1:12" ht="25.5" customHeight="1">
      <c r="A31" s="70"/>
      <c r="B31" s="70"/>
      <c r="C31" s="71" t="s">
        <v>9</v>
      </c>
      <c r="D31" s="71"/>
      <c r="E31" s="71"/>
      <c r="F31" s="66">
        <f>ROUND(SUBTOTAL(9,F12:F30),5)</f>
        <v>51202</v>
      </c>
      <c r="G31" s="66"/>
      <c r="H31" s="66">
        <f>ROUND(SUBTOTAL(9,H12:H30),5)</f>
        <v>0</v>
      </c>
      <c r="I31" s="66"/>
      <c r="J31" s="66">
        <f>ROUND(SUBTOTAL(9,J12:J30),5)</f>
        <v>0</v>
      </c>
      <c r="K31" s="67"/>
      <c r="L31" s="66">
        <f>ROUND(SUBTOTAL(9,L12:L30),5)</f>
        <v>51202</v>
      </c>
    </row>
    <row r="32" spans="1:12" ht="25.5" customHeight="1">
      <c r="A32" s="70"/>
      <c r="B32" s="74"/>
      <c r="C32" s="75" t="s">
        <v>193</v>
      </c>
      <c r="D32" s="76"/>
      <c r="E32" s="75"/>
      <c r="F32" s="68">
        <v>425000</v>
      </c>
      <c r="G32" s="68"/>
      <c r="H32" s="68"/>
      <c r="I32" s="68"/>
      <c r="J32" s="68"/>
      <c r="K32" s="69"/>
      <c r="L32" s="68">
        <f>SUM(F32:J32)</f>
        <v>425000</v>
      </c>
    </row>
    <row r="33" spans="1:12" ht="25.5" customHeight="1">
      <c r="A33" s="70"/>
      <c r="B33" s="70"/>
      <c r="C33" s="70" t="s">
        <v>10</v>
      </c>
      <c r="D33" s="70"/>
      <c r="E33" s="70"/>
      <c r="F33" s="73"/>
      <c r="G33" s="73"/>
      <c r="H33" s="73"/>
      <c r="I33" s="73"/>
      <c r="J33" s="73"/>
      <c r="K33" s="67"/>
      <c r="L33" s="73"/>
    </row>
    <row r="34" spans="1:12" ht="15.75">
      <c r="A34" s="70"/>
      <c r="B34" s="70"/>
      <c r="C34" s="70"/>
      <c r="D34" s="70" t="s">
        <v>11</v>
      </c>
      <c r="E34" s="77"/>
      <c r="F34" s="73">
        <v>10000</v>
      </c>
      <c r="G34" s="73"/>
      <c r="H34" s="73"/>
      <c r="I34" s="73"/>
      <c r="J34" s="73"/>
      <c r="K34" s="67"/>
      <c r="L34" s="73">
        <f aca="true" t="shared" si="1" ref="L34:L39">SUM(F34:J34)</f>
        <v>10000</v>
      </c>
    </row>
    <row r="35" spans="1:14" ht="15.75">
      <c r="A35" s="70"/>
      <c r="B35" s="70"/>
      <c r="C35" s="70"/>
      <c r="D35" s="70" t="s">
        <v>12</v>
      </c>
      <c r="E35" s="70"/>
      <c r="F35" s="73">
        <v>4250</v>
      </c>
      <c r="G35" s="73"/>
      <c r="H35" s="73"/>
      <c r="I35" s="73"/>
      <c r="J35" s="73"/>
      <c r="K35" s="67"/>
      <c r="L35" s="73">
        <f t="shared" si="1"/>
        <v>4250</v>
      </c>
      <c r="N35" s="27"/>
    </row>
    <row r="36" spans="1:12" ht="15.75">
      <c r="A36" s="70"/>
      <c r="B36" s="70"/>
      <c r="C36" s="70"/>
      <c r="D36" s="70" t="s">
        <v>81</v>
      </c>
      <c r="E36" s="70"/>
      <c r="F36" s="73">
        <v>360</v>
      </c>
      <c r="G36" s="73"/>
      <c r="H36" s="73"/>
      <c r="I36" s="73"/>
      <c r="J36" s="73"/>
      <c r="K36" s="67"/>
      <c r="L36" s="73">
        <f t="shared" si="1"/>
        <v>360</v>
      </c>
    </row>
    <row r="37" spans="1:12" ht="15.75">
      <c r="A37" s="70"/>
      <c r="B37" s="70"/>
      <c r="C37" s="70"/>
      <c r="D37" s="70" t="s">
        <v>13</v>
      </c>
      <c r="E37" s="70"/>
      <c r="F37" s="73">
        <v>1600</v>
      </c>
      <c r="G37" s="73"/>
      <c r="H37" s="73"/>
      <c r="I37" s="73"/>
      <c r="J37" s="73"/>
      <c r="K37" s="67"/>
      <c r="L37" s="73">
        <f t="shared" si="1"/>
        <v>1600</v>
      </c>
    </row>
    <row r="38" spans="1:12" ht="15.75">
      <c r="A38" s="70"/>
      <c r="B38" s="70"/>
      <c r="C38" s="70"/>
      <c r="D38" s="70" t="s">
        <v>14</v>
      </c>
      <c r="E38" s="70"/>
      <c r="F38" s="73">
        <v>1500</v>
      </c>
      <c r="G38" s="73"/>
      <c r="H38" s="73"/>
      <c r="I38" s="73"/>
      <c r="J38" s="73"/>
      <c r="K38" s="67"/>
      <c r="L38" s="73">
        <f t="shared" si="1"/>
        <v>1500</v>
      </c>
    </row>
    <row r="39" spans="1:12" ht="15.75">
      <c r="A39" s="70"/>
      <c r="B39" s="70"/>
      <c r="C39" s="70"/>
      <c r="D39" s="70" t="s">
        <v>15</v>
      </c>
      <c r="E39" s="70"/>
      <c r="F39" s="73">
        <v>4250</v>
      </c>
      <c r="G39" s="73"/>
      <c r="H39" s="73"/>
      <c r="I39" s="73"/>
      <c r="J39" s="73"/>
      <c r="K39" s="67"/>
      <c r="L39" s="73">
        <f t="shared" si="1"/>
        <v>4250</v>
      </c>
    </row>
    <row r="40" spans="1:12" ht="25.5" customHeight="1">
      <c r="A40" s="70"/>
      <c r="B40" s="70"/>
      <c r="C40" s="71" t="s">
        <v>16</v>
      </c>
      <c r="D40" s="71"/>
      <c r="E40" s="71"/>
      <c r="F40" s="66">
        <f>ROUND(SUBTOTAL(9,F33:F39),5)</f>
        <v>21960</v>
      </c>
      <c r="G40" s="66"/>
      <c r="H40" s="66">
        <f>ROUND(SUBTOTAL(9,H33:H39),5)</f>
        <v>0</v>
      </c>
      <c r="I40" s="66"/>
      <c r="J40" s="66">
        <f>ROUND(SUBTOTAL(9,J33:J39),5)</f>
        <v>0</v>
      </c>
      <c r="K40" s="67"/>
      <c r="L40" s="66">
        <f>ROUND(SUBTOTAL(9,L33:L39),5)</f>
        <v>21960</v>
      </c>
    </row>
    <row r="41" spans="1:12" s="16" customFormat="1" ht="3.75" customHeight="1">
      <c r="A41" s="74"/>
      <c r="B41" s="74"/>
      <c r="C41" s="78"/>
      <c r="D41" s="78"/>
      <c r="E41" s="78"/>
      <c r="F41" s="79"/>
      <c r="G41" s="79"/>
      <c r="H41" s="79"/>
      <c r="I41" s="79"/>
      <c r="J41" s="79"/>
      <c r="K41" s="80"/>
      <c r="L41" s="79"/>
    </row>
    <row r="42" spans="1:12" ht="25.5" customHeight="1">
      <c r="A42" s="70"/>
      <c r="B42" s="70"/>
      <c r="C42" s="71" t="s">
        <v>17</v>
      </c>
      <c r="D42" s="71"/>
      <c r="E42" s="71"/>
      <c r="F42" s="66">
        <v>21230</v>
      </c>
      <c r="G42" s="66"/>
      <c r="H42" s="81"/>
      <c r="I42" s="66"/>
      <c r="J42" s="81"/>
      <c r="K42" s="67"/>
      <c r="L42" s="68">
        <f>SUM(F42:J42)</f>
        <v>21230</v>
      </c>
    </row>
    <row r="43" spans="1:12" ht="25.5" customHeight="1">
      <c r="A43" s="70"/>
      <c r="B43" s="70"/>
      <c r="C43" s="70" t="s">
        <v>18</v>
      </c>
      <c r="D43" s="70"/>
      <c r="E43" s="70"/>
      <c r="F43" s="73"/>
      <c r="G43" s="73"/>
      <c r="H43" s="73"/>
      <c r="I43" s="73"/>
      <c r="J43" s="73"/>
      <c r="K43" s="67"/>
      <c r="L43" s="73"/>
    </row>
    <row r="44" spans="1:12" ht="15.75">
      <c r="A44" s="70"/>
      <c r="B44" s="70"/>
      <c r="C44" s="70"/>
      <c r="D44" s="70" t="s">
        <v>82</v>
      </c>
      <c r="E44" s="70"/>
      <c r="F44" s="73">
        <v>15000</v>
      </c>
      <c r="G44" s="73"/>
      <c r="H44" s="73"/>
      <c r="I44" s="73"/>
      <c r="J44" s="73"/>
      <c r="K44" s="67"/>
      <c r="L44" s="73">
        <f>SUM(F44:J44)</f>
        <v>15000</v>
      </c>
    </row>
    <row r="45" spans="1:12" ht="15.75">
      <c r="A45" s="70"/>
      <c r="B45" s="70"/>
      <c r="C45" s="70"/>
      <c r="D45" s="70" t="s">
        <v>120</v>
      </c>
      <c r="E45" s="70"/>
      <c r="F45" s="73">
        <v>0</v>
      </c>
      <c r="G45" s="73"/>
      <c r="H45" s="73"/>
      <c r="I45" s="73"/>
      <c r="J45" s="73"/>
      <c r="K45" s="67"/>
      <c r="L45" s="73">
        <f>SUM(F45:J45)</f>
        <v>0</v>
      </c>
    </row>
    <row r="46" spans="1:12" ht="15.75">
      <c r="A46" s="70"/>
      <c r="B46" s="70"/>
      <c r="C46" s="70"/>
      <c r="D46" s="70" t="s">
        <v>169</v>
      </c>
      <c r="E46" s="70"/>
      <c r="F46" s="73">
        <v>13358</v>
      </c>
      <c r="G46" s="73"/>
      <c r="H46" s="73"/>
      <c r="I46" s="73"/>
      <c r="J46" s="73">
        <v>180</v>
      </c>
      <c r="K46" s="67"/>
      <c r="L46" s="73">
        <v>13537.99</v>
      </c>
    </row>
    <row r="47" spans="1:12" ht="15.75">
      <c r="A47" s="70"/>
      <c r="B47" s="70"/>
      <c r="C47" s="70"/>
      <c r="D47" s="70" t="s">
        <v>83</v>
      </c>
      <c r="E47" s="70"/>
      <c r="F47" s="73">
        <v>92373</v>
      </c>
      <c r="G47" s="73"/>
      <c r="H47" s="73"/>
      <c r="I47" s="73"/>
      <c r="J47" s="73"/>
      <c r="K47" s="67"/>
      <c r="L47" s="73">
        <f>SUM(F47:J47)</f>
        <v>92373</v>
      </c>
    </row>
    <row r="48" spans="1:12" ht="15.75" hidden="1">
      <c r="A48" s="70"/>
      <c r="B48" s="70"/>
      <c r="C48" s="70"/>
      <c r="D48" s="70" t="s">
        <v>84</v>
      </c>
      <c r="E48" s="70"/>
      <c r="F48" s="73"/>
      <c r="G48" s="73"/>
      <c r="H48" s="73"/>
      <c r="I48" s="73"/>
      <c r="J48" s="73"/>
      <c r="K48" s="67"/>
      <c r="L48" s="73"/>
    </row>
    <row r="49" spans="1:12" ht="25.5" customHeight="1">
      <c r="A49" s="70"/>
      <c r="B49" s="70"/>
      <c r="C49" s="71" t="s">
        <v>85</v>
      </c>
      <c r="D49" s="71"/>
      <c r="E49" s="71"/>
      <c r="F49" s="66">
        <f>ROUND(SUBTOTAL(9,F43:F48),5)</f>
        <v>120731</v>
      </c>
      <c r="G49" s="66"/>
      <c r="H49" s="66">
        <f>ROUND(SUBTOTAL(9,H43:H48),5)</f>
        <v>0</v>
      </c>
      <c r="I49" s="66"/>
      <c r="J49" s="66">
        <f>ROUND(SUBTOTAL(9,J43:J48),5)</f>
        <v>180</v>
      </c>
      <c r="K49" s="67"/>
      <c r="L49" s="66">
        <f>ROUND(SUBTOTAL(9,L43:L48),5)</f>
        <v>120910.99</v>
      </c>
    </row>
    <row r="50" spans="1:12" ht="25.5" customHeight="1">
      <c r="A50" s="70"/>
      <c r="B50" s="70" t="s">
        <v>19</v>
      </c>
      <c r="C50" s="70"/>
      <c r="D50" s="70"/>
      <c r="E50" s="70"/>
      <c r="F50" s="73">
        <f>ROUND(SUBTOTAL(9,F6:F49),5)</f>
        <v>640123</v>
      </c>
      <c r="G50" s="73"/>
      <c r="H50" s="73">
        <f>ROUND(SUBTOTAL(9,H6:H49),5)</f>
        <v>0</v>
      </c>
      <c r="I50" s="73"/>
      <c r="J50" s="73">
        <f>ROUND(SUBTOTAL(9,J6:J49),5)</f>
        <v>180</v>
      </c>
      <c r="K50" s="67"/>
      <c r="L50" s="73">
        <f>ROUND(SUBTOTAL(9,L6:L49),5)</f>
        <v>640302.99</v>
      </c>
    </row>
    <row r="51" spans="1:12" ht="24" customHeight="1">
      <c r="A51" s="70"/>
      <c r="B51" s="70" t="s">
        <v>20</v>
      </c>
      <c r="C51" s="70"/>
      <c r="D51" s="70"/>
      <c r="E51" s="70"/>
      <c r="F51" s="73"/>
      <c r="G51" s="73"/>
      <c r="H51" s="73"/>
      <c r="I51" s="73"/>
      <c r="J51" s="73"/>
      <c r="K51" s="67"/>
      <c r="L51" s="73"/>
    </row>
    <row r="52" spans="1:12" ht="25.5" customHeight="1">
      <c r="A52" s="70"/>
      <c r="B52" s="70"/>
      <c r="C52" s="70" t="s">
        <v>21</v>
      </c>
      <c r="D52" s="70"/>
      <c r="E52" s="70"/>
      <c r="F52" s="73"/>
      <c r="G52" s="73"/>
      <c r="H52" s="73"/>
      <c r="I52" s="73"/>
      <c r="J52" s="73"/>
      <c r="K52" s="67"/>
      <c r="L52" s="73"/>
    </row>
    <row r="53" spans="1:12" ht="15.75">
      <c r="A53" s="70"/>
      <c r="B53" s="70"/>
      <c r="C53" s="70"/>
      <c r="D53" s="70" t="s">
        <v>22</v>
      </c>
      <c r="E53" s="70"/>
      <c r="F53" s="73">
        <v>8900</v>
      </c>
      <c r="G53" s="73"/>
      <c r="H53" s="73"/>
      <c r="I53" s="73"/>
      <c r="J53" s="73"/>
      <c r="K53" s="67"/>
      <c r="L53" s="73">
        <f>SUM(F53:J53)</f>
        <v>8900</v>
      </c>
    </row>
    <row r="54" spans="1:12" ht="15.75">
      <c r="A54" s="70"/>
      <c r="B54" s="70"/>
      <c r="C54" s="70"/>
      <c r="D54" s="70" t="s">
        <v>130</v>
      </c>
      <c r="E54" s="70"/>
      <c r="F54" s="73">
        <v>0</v>
      </c>
      <c r="G54" s="73"/>
      <c r="H54" s="73"/>
      <c r="I54" s="73"/>
      <c r="J54" s="73"/>
      <c r="K54" s="67"/>
      <c r="L54" s="73">
        <f>SUM(F54:J54)</f>
        <v>0</v>
      </c>
    </row>
    <row r="55" spans="1:12" ht="15.75">
      <c r="A55" s="70"/>
      <c r="B55" s="70"/>
      <c r="C55" s="70"/>
      <c r="D55" s="70" t="s">
        <v>23</v>
      </c>
      <c r="E55" s="70"/>
      <c r="F55" s="73">
        <v>1000</v>
      </c>
      <c r="G55" s="73"/>
      <c r="H55" s="73">
        <v>-211</v>
      </c>
      <c r="I55" s="73"/>
      <c r="J55" s="73"/>
      <c r="K55" s="67"/>
      <c r="L55" s="73">
        <f>SUM(F55:J55)</f>
        <v>789</v>
      </c>
    </row>
    <row r="56" spans="1:12" ht="25.5" customHeight="1">
      <c r="A56" s="70"/>
      <c r="B56" s="70"/>
      <c r="C56" s="71" t="s">
        <v>24</v>
      </c>
      <c r="D56" s="71"/>
      <c r="E56" s="71"/>
      <c r="F56" s="66">
        <f>ROUND(SUBTOTAL(9,F52:F55),5)</f>
        <v>9900</v>
      </c>
      <c r="G56" s="66"/>
      <c r="H56" s="66">
        <f>ROUND(SUBTOTAL(9,H52:H55),5)</f>
        <v>-211</v>
      </c>
      <c r="I56" s="66"/>
      <c r="J56" s="66">
        <f>ROUND(SUBTOTAL(9,J52:J55),5)</f>
        <v>0</v>
      </c>
      <c r="K56" s="67"/>
      <c r="L56" s="66">
        <f>ROUND(SUBTOTAL(9,L52:L55),5)</f>
        <v>9689</v>
      </c>
    </row>
    <row r="57" spans="1:12" ht="25.5" customHeight="1">
      <c r="A57" s="70"/>
      <c r="B57" s="70"/>
      <c r="C57" s="70" t="s">
        <v>25</v>
      </c>
      <c r="D57" s="70"/>
      <c r="E57" s="70"/>
      <c r="F57" s="73"/>
      <c r="G57" s="73"/>
      <c r="H57" s="73"/>
      <c r="I57" s="73"/>
      <c r="J57" s="73"/>
      <c r="K57" s="67"/>
      <c r="L57" s="73"/>
    </row>
    <row r="58" spans="1:12" ht="15.75">
      <c r="A58" s="70"/>
      <c r="B58" s="70"/>
      <c r="C58" s="70"/>
      <c r="D58" s="70" t="s">
        <v>157</v>
      </c>
      <c r="E58" s="70"/>
      <c r="F58" s="73">
        <v>169</v>
      </c>
      <c r="G58" s="73"/>
      <c r="H58" s="73">
        <v>-40</v>
      </c>
      <c r="I58" s="73"/>
      <c r="J58" s="73"/>
      <c r="K58" s="67"/>
      <c r="L58" s="73">
        <f>SUM(F58:J58)</f>
        <v>129</v>
      </c>
    </row>
    <row r="59" spans="1:12" ht="25.5" customHeight="1">
      <c r="A59" s="70"/>
      <c r="B59" s="70"/>
      <c r="C59" s="71" t="s">
        <v>26</v>
      </c>
      <c r="D59" s="71"/>
      <c r="E59" s="71"/>
      <c r="F59" s="66">
        <f>ROUND(SUBTOTAL(9,F57:F58),5)</f>
        <v>169</v>
      </c>
      <c r="G59" s="66"/>
      <c r="H59" s="66">
        <f>ROUND(SUBTOTAL(9,H57:H58),5)</f>
        <v>-40</v>
      </c>
      <c r="I59" s="66"/>
      <c r="J59" s="66">
        <f>ROUND(SUBTOTAL(9,J57:J58),5)</f>
        <v>0</v>
      </c>
      <c r="K59" s="67"/>
      <c r="L59" s="66">
        <f>ROUND(SUBTOTAL(9,L57:L58),5)</f>
        <v>129</v>
      </c>
    </row>
    <row r="60" spans="1:12" ht="25.5" customHeight="1">
      <c r="A60" s="70"/>
      <c r="B60" s="70"/>
      <c r="C60" s="70" t="s">
        <v>27</v>
      </c>
      <c r="D60" s="70"/>
      <c r="E60" s="70"/>
      <c r="F60" s="73"/>
      <c r="G60" s="73"/>
      <c r="H60" s="73"/>
      <c r="I60" s="73"/>
      <c r="J60" s="73"/>
      <c r="K60" s="67"/>
      <c r="L60" s="73"/>
    </row>
    <row r="61" spans="1:12" ht="15.75">
      <c r="A61" s="70"/>
      <c r="B61" s="70"/>
      <c r="C61" s="70"/>
      <c r="D61" s="70" t="s">
        <v>121</v>
      </c>
      <c r="E61" s="70"/>
      <c r="F61" s="73">
        <v>8500</v>
      </c>
      <c r="G61" s="73"/>
      <c r="H61" s="73"/>
      <c r="I61" s="73"/>
      <c r="J61" s="73"/>
      <c r="K61" s="67"/>
      <c r="L61" s="73">
        <f>SUM(F61:J61)</f>
        <v>8500</v>
      </c>
    </row>
    <row r="62" spans="1:12" ht="15.75">
      <c r="A62" s="70"/>
      <c r="B62" s="70"/>
      <c r="C62" s="70"/>
      <c r="D62" s="70" t="s">
        <v>122</v>
      </c>
      <c r="E62" s="70"/>
      <c r="F62" s="73">
        <v>3230</v>
      </c>
      <c r="G62" s="73"/>
      <c r="H62" s="73"/>
      <c r="I62" s="73"/>
      <c r="J62" s="73"/>
      <c r="K62" s="67"/>
      <c r="L62" s="73">
        <f>SUM(F62:J62)</f>
        <v>3230</v>
      </c>
    </row>
    <row r="63" spans="1:12" ht="15.75">
      <c r="A63" s="70"/>
      <c r="B63" s="70"/>
      <c r="C63" s="70"/>
      <c r="D63" s="70" t="s">
        <v>23</v>
      </c>
      <c r="E63" s="70"/>
      <c r="F63" s="73">
        <v>1000</v>
      </c>
      <c r="G63" s="73"/>
      <c r="H63" s="73"/>
      <c r="I63" s="73"/>
      <c r="J63" s="73"/>
      <c r="K63" s="67"/>
      <c r="L63" s="73">
        <f>SUM(F63:J63)</f>
        <v>1000</v>
      </c>
    </row>
    <row r="64" spans="1:12" ht="25.5" customHeight="1">
      <c r="A64" s="70"/>
      <c r="B64" s="70"/>
      <c r="C64" s="71" t="s">
        <v>28</v>
      </c>
      <c r="D64" s="71"/>
      <c r="E64" s="71"/>
      <c r="F64" s="66">
        <f>ROUND(SUBTOTAL(9,F60:F63),5)</f>
        <v>12730</v>
      </c>
      <c r="G64" s="66"/>
      <c r="H64" s="66">
        <f>ROUND(SUBTOTAL(9,H60:H63),5)</f>
        <v>0</v>
      </c>
      <c r="I64" s="66"/>
      <c r="J64" s="66">
        <f>ROUND(SUBTOTAL(9,J60:J63),5)</f>
        <v>0</v>
      </c>
      <c r="K64" s="67"/>
      <c r="L64" s="66">
        <f>ROUND(SUBTOTAL(9,L60:L63),5)</f>
        <v>12730</v>
      </c>
    </row>
    <row r="65" spans="1:12" ht="25.5" customHeight="1">
      <c r="A65" s="70"/>
      <c r="B65" s="70"/>
      <c r="C65" s="70" t="s">
        <v>29</v>
      </c>
      <c r="D65" s="70"/>
      <c r="E65" s="70"/>
      <c r="F65" s="73"/>
      <c r="G65" s="73"/>
      <c r="H65" s="73"/>
      <c r="I65" s="73"/>
      <c r="J65" s="73"/>
      <c r="K65" s="67"/>
      <c r="L65" s="73"/>
    </row>
    <row r="66" spans="1:12" ht="15.75">
      <c r="A66" s="70"/>
      <c r="B66" s="70"/>
      <c r="C66" s="70"/>
      <c r="D66" s="70" t="s">
        <v>22</v>
      </c>
      <c r="E66" s="70"/>
      <c r="F66" s="73">
        <v>27989</v>
      </c>
      <c r="G66" s="73"/>
      <c r="H66" s="82"/>
      <c r="I66" s="73"/>
      <c r="J66" s="82"/>
      <c r="K66" s="67"/>
      <c r="L66" s="73">
        <f aca="true" t="shared" si="2" ref="L66:L74">SUM(F66:J66)</f>
        <v>27989</v>
      </c>
    </row>
    <row r="67" spans="1:12" ht="15.75">
      <c r="A67" s="70"/>
      <c r="B67" s="70"/>
      <c r="C67" s="70"/>
      <c r="D67" s="70" t="s">
        <v>30</v>
      </c>
      <c r="E67" s="70"/>
      <c r="F67" s="73">
        <v>750</v>
      </c>
      <c r="G67" s="73"/>
      <c r="H67" s="73"/>
      <c r="I67" s="73"/>
      <c r="J67" s="73"/>
      <c r="K67" s="67"/>
      <c r="L67" s="73">
        <f t="shared" si="2"/>
        <v>750</v>
      </c>
    </row>
    <row r="68" spans="1:12" ht="15.75">
      <c r="A68" s="70"/>
      <c r="B68" s="70"/>
      <c r="C68" s="70"/>
      <c r="D68" s="70" t="s">
        <v>31</v>
      </c>
      <c r="E68" s="70"/>
      <c r="F68" s="73">
        <v>1100</v>
      </c>
      <c r="G68" s="73"/>
      <c r="H68" s="73"/>
      <c r="I68" s="73"/>
      <c r="J68" s="73"/>
      <c r="K68" s="67"/>
      <c r="L68" s="73">
        <f t="shared" si="2"/>
        <v>1100</v>
      </c>
    </row>
    <row r="69" spans="1:12" ht="15.75">
      <c r="A69" s="70"/>
      <c r="B69" s="70"/>
      <c r="C69" s="70"/>
      <c r="D69" s="70" t="s">
        <v>32</v>
      </c>
      <c r="E69" s="70"/>
      <c r="F69" s="73">
        <v>2500</v>
      </c>
      <c r="G69" s="73"/>
      <c r="H69" s="73"/>
      <c r="I69" s="73"/>
      <c r="J69" s="73"/>
      <c r="K69" s="67"/>
      <c r="L69" s="73">
        <f t="shared" si="2"/>
        <v>2500</v>
      </c>
    </row>
    <row r="70" spans="1:12" ht="15.75">
      <c r="A70" s="70"/>
      <c r="B70" s="70"/>
      <c r="C70" s="70"/>
      <c r="D70" s="70" t="s">
        <v>138</v>
      </c>
      <c r="E70" s="70"/>
      <c r="F70" s="73">
        <v>600</v>
      </c>
      <c r="G70" s="73"/>
      <c r="H70" s="73"/>
      <c r="I70" s="73"/>
      <c r="J70" s="73"/>
      <c r="K70" s="67"/>
      <c r="L70" s="73">
        <f t="shared" si="2"/>
        <v>600</v>
      </c>
    </row>
    <row r="71" spans="1:12" ht="15.75">
      <c r="A71" s="70"/>
      <c r="B71" s="70"/>
      <c r="C71" s="70"/>
      <c r="D71" s="70" t="s">
        <v>33</v>
      </c>
      <c r="E71" s="70"/>
      <c r="F71" s="73">
        <v>3500</v>
      </c>
      <c r="G71" s="73"/>
      <c r="H71" s="73"/>
      <c r="I71" s="73"/>
      <c r="J71" s="73"/>
      <c r="K71" s="67"/>
      <c r="L71" s="73">
        <f t="shared" si="2"/>
        <v>3500</v>
      </c>
    </row>
    <row r="72" spans="1:12" ht="15.75">
      <c r="A72" s="70"/>
      <c r="B72" s="70"/>
      <c r="C72" s="70"/>
      <c r="D72" s="70" t="s">
        <v>34</v>
      </c>
      <c r="E72" s="70"/>
      <c r="F72" s="73">
        <v>300</v>
      </c>
      <c r="G72" s="73"/>
      <c r="H72" s="73"/>
      <c r="I72" s="73"/>
      <c r="J72" s="73"/>
      <c r="K72" s="67"/>
      <c r="L72" s="73">
        <f t="shared" si="2"/>
        <v>300</v>
      </c>
    </row>
    <row r="73" spans="1:12" ht="15.75">
      <c r="A73" s="70"/>
      <c r="B73" s="70"/>
      <c r="C73" s="70"/>
      <c r="D73" s="70" t="s">
        <v>165</v>
      </c>
      <c r="E73" s="70"/>
      <c r="F73" s="73">
        <v>650</v>
      </c>
      <c r="G73" s="73"/>
      <c r="H73" s="73"/>
      <c r="I73" s="73"/>
      <c r="J73" s="73"/>
      <c r="K73" s="67"/>
      <c r="L73" s="73">
        <f t="shared" si="2"/>
        <v>650</v>
      </c>
    </row>
    <row r="74" spans="1:12" ht="15.75">
      <c r="A74" s="70"/>
      <c r="B74" s="70"/>
      <c r="C74" s="70"/>
      <c r="D74" s="70" t="s">
        <v>166</v>
      </c>
      <c r="E74" s="70"/>
      <c r="F74" s="73">
        <v>0</v>
      </c>
      <c r="G74" s="73"/>
      <c r="H74" s="73"/>
      <c r="I74" s="73"/>
      <c r="J74" s="73"/>
      <c r="K74" s="67"/>
      <c r="L74" s="73">
        <f t="shared" si="2"/>
        <v>0</v>
      </c>
    </row>
    <row r="75" spans="1:12" ht="25.5" customHeight="1">
      <c r="A75" s="70"/>
      <c r="B75" s="70"/>
      <c r="C75" s="71" t="s">
        <v>35</v>
      </c>
      <c r="D75" s="71"/>
      <c r="E75" s="71"/>
      <c r="F75" s="66">
        <f>ROUND(SUBTOTAL(9,F65:F74),5)</f>
        <v>37389</v>
      </c>
      <c r="G75" s="66"/>
      <c r="H75" s="66">
        <f>ROUND(SUBTOTAL(9,H65:H74),5)</f>
        <v>0</v>
      </c>
      <c r="I75" s="66"/>
      <c r="J75" s="66">
        <f>ROUND(SUBTOTAL(9,J65:J74),5)</f>
        <v>0</v>
      </c>
      <c r="K75" s="67"/>
      <c r="L75" s="66">
        <f>ROUND(SUBTOTAL(9,L65:L74),5)</f>
        <v>37389</v>
      </c>
    </row>
    <row r="76" spans="1:12" ht="25.5" customHeight="1">
      <c r="A76" s="70"/>
      <c r="B76" s="70"/>
      <c r="C76" s="70" t="s">
        <v>36</v>
      </c>
      <c r="D76" s="70"/>
      <c r="E76" s="70"/>
      <c r="F76" s="73"/>
      <c r="G76" s="73"/>
      <c r="H76" s="73"/>
      <c r="I76" s="73"/>
      <c r="J76" s="73"/>
      <c r="K76" s="67"/>
      <c r="L76" s="73"/>
    </row>
    <row r="77" spans="1:12" ht="15.75">
      <c r="A77" s="70"/>
      <c r="B77" s="70"/>
      <c r="C77" s="70"/>
      <c r="D77" s="70" t="s">
        <v>136</v>
      </c>
      <c r="E77" s="70"/>
      <c r="F77" s="73">
        <v>0</v>
      </c>
      <c r="G77" s="73"/>
      <c r="H77" s="73"/>
      <c r="I77" s="73"/>
      <c r="J77" s="73"/>
      <c r="K77" s="67"/>
      <c r="L77" s="73">
        <f>SUM(F77:J77)</f>
        <v>0</v>
      </c>
    </row>
    <row r="78" spans="1:12" ht="15.75">
      <c r="A78" s="70"/>
      <c r="B78" s="70"/>
      <c r="C78" s="70"/>
      <c r="D78" s="70" t="s">
        <v>137</v>
      </c>
      <c r="E78" s="70"/>
      <c r="F78" s="73">
        <v>0</v>
      </c>
      <c r="G78" s="73"/>
      <c r="H78" s="73"/>
      <c r="I78" s="73"/>
      <c r="J78" s="73"/>
      <c r="K78" s="67"/>
      <c r="L78" s="73">
        <f>SUM(F78:J78)</f>
        <v>0</v>
      </c>
    </row>
    <row r="79" spans="1:12" ht="15.75">
      <c r="A79" s="70"/>
      <c r="B79" s="70"/>
      <c r="C79" s="70"/>
      <c r="D79" s="70" t="s">
        <v>86</v>
      </c>
      <c r="E79" s="70"/>
      <c r="F79" s="73">
        <v>5000</v>
      </c>
      <c r="G79" s="73"/>
      <c r="H79" s="83">
        <v>0</v>
      </c>
      <c r="I79" s="73"/>
      <c r="J79" s="73"/>
      <c r="K79" s="67"/>
      <c r="L79" s="73">
        <f>SUM(F79:J79)</f>
        <v>5000</v>
      </c>
    </row>
    <row r="80" spans="1:12" ht="25.5" customHeight="1">
      <c r="A80" s="70"/>
      <c r="B80" s="70"/>
      <c r="C80" s="71" t="s">
        <v>87</v>
      </c>
      <c r="D80" s="71"/>
      <c r="E80" s="71"/>
      <c r="F80" s="66">
        <f>ROUND(SUBTOTAL(9,F76:F79),5)</f>
        <v>5000</v>
      </c>
      <c r="G80" s="66"/>
      <c r="H80" s="66">
        <f>ROUND(SUBTOTAL(9,H76:H79),5)</f>
        <v>0</v>
      </c>
      <c r="I80" s="66"/>
      <c r="J80" s="66">
        <f>ROUND(SUBTOTAL(9,J76:J79),5)</f>
        <v>0</v>
      </c>
      <c r="K80" s="67"/>
      <c r="L80" s="66">
        <f>ROUND(SUBTOTAL(9,L76:L79),5)</f>
        <v>5000</v>
      </c>
    </row>
    <row r="81" spans="1:12" ht="25.5" customHeight="1">
      <c r="A81" s="70"/>
      <c r="B81" s="70"/>
      <c r="C81" s="70" t="s">
        <v>88</v>
      </c>
      <c r="D81" s="70"/>
      <c r="E81" s="70"/>
      <c r="F81" s="73"/>
      <c r="G81" s="73"/>
      <c r="H81" s="73"/>
      <c r="I81" s="73"/>
      <c r="J81" s="73"/>
      <c r="K81" s="67"/>
      <c r="L81" s="73"/>
    </row>
    <row r="82" spans="1:12" ht="15.75">
      <c r="A82" s="70"/>
      <c r="B82" s="70"/>
      <c r="C82" s="70"/>
      <c r="D82" s="70" t="s">
        <v>89</v>
      </c>
      <c r="E82" s="70"/>
      <c r="F82" s="73"/>
      <c r="G82" s="73"/>
      <c r="H82" s="73"/>
      <c r="I82" s="73"/>
      <c r="J82" s="73"/>
      <c r="K82" s="67"/>
      <c r="L82" s="73">
        <f aca="true" t="shared" si="3" ref="L82:L90">SUM(F82:J82)</f>
        <v>0</v>
      </c>
    </row>
    <row r="83" spans="1:12" ht="15.75">
      <c r="A83" s="70"/>
      <c r="B83" s="70"/>
      <c r="C83" s="70"/>
      <c r="D83" s="70" t="s">
        <v>90</v>
      </c>
      <c r="E83" s="70"/>
      <c r="F83" s="73"/>
      <c r="G83" s="73"/>
      <c r="H83" s="73">
        <v>0</v>
      </c>
      <c r="I83" s="73"/>
      <c r="J83" s="73"/>
      <c r="K83" s="67"/>
      <c r="L83" s="73">
        <f t="shared" si="3"/>
        <v>0</v>
      </c>
    </row>
    <row r="84" spans="1:12" ht="15.75">
      <c r="A84" s="70"/>
      <c r="B84" s="70"/>
      <c r="C84" s="70"/>
      <c r="D84" s="70" t="s">
        <v>91</v>
      </c>
      <c r="E84" s="70"/>
      <c r="F84" s="73"/>
      <c r="G84" s="73"/>
      <c r="H84" s="73"/>
      <c r="I84" s="73"/>
      <c r="J84" s="73"/>
      <c r="K84" s="67"/>
      <c r="L84" s="73">
        <f t="shared" si="3"/>
        <v>0</v>
      </c>
    </row>
    <row r="85" spans="1:12" ht="15.75">
      <c r="A85" s="70"/>
      <c r="B85" s="70"/>
      <c r="C85" s="70"/>
      <c r="D85" s="70" t="s">
        <v>92</v>
      </c>
      <c r="E85" s="70"/>
      <c r="F85" s="73">
        <v>25621</v>
      </c>
      <c r="G85" s="73"/>
      <c r="H85" s="73">
        <v>-3</v>
      </c>
      <c r="I85" s="73"/>
      <c r="J85" s="73"/>
      <c r="K85" s="67"/>
      <c r="L85" s="73">
        <f t="shared" si="3"/>
        <v>25618</v>
      </c>
    </row>
    <row r="86" spans="1:12" ht="15.75">
      <c r="A86" s="70"/>
      <c r="B86" s="70"/>
      <c r="C86" s="70"/>
      <c r="D86" s="70" t="s">
        <v>93</v>
      </c>
      <c r="E86" s="70"/>
      <c r="F86" s="73"/>
      <c r="G86" s="73"/>
      <c r="H86" s="73"/>
      <c r="I86" s="73"/>
      <c r="J86" s="73"/>
      <c r="K86" s="67"/>
      <c r="L86" s="73">
        <f t="shared" si="3"/>
        <v>0</v>
      </c>
    </row>
    <row r="87" spans="1:12" ht="15.75">
      <c r="A87" s="70"/>
      <c r="B87" s="70"/>
      <c r="C87" s="70"/>
      <c r="D87" s="70" t="s">
        <v>94</v>
      </c>
      <c r="E87" s="70"/>
      <c r="F87" s="73"/>
      <c r="G87" s="73"/>
      <c r="H87" s="73"/>
      <c r="I87" s="73"/>
      <c r="J87" s="73"/>
      <c r="K87" s="67"/>
      <c r="L87" s="73">
        <f t="shared" si="3"/>
        <v>0</v>
      </c>
    </row>
    <row r="88" spans="1:12" ht="15.75">
      <c r="A88" s="70"/>
      <c r="B88" s="70"/>
      <c r="C88" s="70"/>
      <c r="D88" s="70" t="s">
        <v>95</v>
      </c>
      <c r="E88" s="70"/>
      <c r="F88" s="73"/>
      <c r="G88" s="73"/>
      <c r="H88" s="73"/>
      <c r="I88" s="73"/>
      <c r="J88" s="73"/>
      <c r="K88" s="67"/>
      <c r="L88" s="73">
        <f t="shared" si="3"/>
        <v>0</v>
      </c>
    </row>
    <row r="89" spans="1:12" ht="15.75">
      <c r="A89" s="70"/>
      <c r="B89" s="70"/>
      <c r="C89" s="70"/>
      <c r="D89" s="70" t="s">
        <v>96</v>
      </c>
      <c r="E89" s="70"/>
      <c r="F89" s="73">
        <v>32698</v>
      </c>
      <c r="G89" s="73"/>
      <c r="H89" s="73">
        <v>-3</v>
      </c>
      <c r="I89" s="73"/>
      <c r="J89" s="73"/>
      <c r="K89" s="67"/>
      <c r="L89" s="73">
        <f t="shared" si="3"/>
        <v>32695</v>
      </c>
    </row>
    <row r="90" spans="1:12" ht="15.75">
      <c r="A90" s="70"/>
      <c r="B90" s="70"/>
      <c r="C90" s="70"/>
      <c r="D90" s="70" t="s">
        <v>191</v>
      </c>
      <c r="E90" s="70"/>
      <c r="F90" s="73">
        <v>6300</v>
      </c>
      <c r="G90" s="73"/>
      <c r="H90" s="73"/>
      <c r="I90" s="73"/>
      <c r="J90" s="73"/>
      <c r="K90" s="67"/>
      <c r="L90" s="73">
        <f t="shared" si="3"/>
        <v>6300</v>
      </c>
    </row>
    <row r="91" spans="1:12" ht="25.5" customHeight="1">
      <c r="A91" s="70"/>
      <c r="B91" s="70"/>
      <c r="C91" s="71" t="s">
        <v>97</v>
      </c>
      <c r="D91" s="71"/>
      <c r="E91" s="71"/>
      <c r="F91" s="66">
        <f>ROUND(SUBTOTAL(9,F81:F90),5)</f>
        <v>64619</v>
      </c>
      <c r="G91" s="66"/>
      <c r="H91" s="66">
        <f>ROUND(SUBTOTAL(9,H81:H89),5)</f>
        <v>-6</v>
      </c>
      <c r="I91" s="66"/>
      <c r="J91" s="66">
        <f>ROUND(SUBTOTAL(9,J81:J89),5)</f>
        <v>0</v>
      </c>
      <c r="K91" s="67"/>
      <c r="L91" s="66">
        <f>ROUND(SUBTOTAL(9,L81:L90),5)</f>
        <v>64613</v>
      </c>
    </row>
    <row r="92" spans="1:12" ht="25.5" customHeight="1">
      <c r="A92" s="70"/>
      <c r="B92" s="70"/>
      <c r="C92" s="70" t="s">
        <v>37</v>
      </c>
      <c r="D92" s="70"/>
      <c r="E92" s="70"/>
      <c r="F92" s="73"/>
      <c r="G92" s="73"/>
      <c r="H92" s="73"/>
      <c r="I92" s="73"/>
      <c r="J92" s="73"/>
      <c r="K92" s="67"/>
      <c r="L92" s="73"/>
    </row>
    <row r="93" spans="1:12" ht="15.75">
      <c r="A93" s="70"/>
      <c r="B93" s="70"/>
      <c r="C93" s="70"/>
      <c r="D93" s="70" t="s">
        <v>30</v>
      </c>
      <c r="E93" s="70"/>
      <c r="F93" s="73">
        <v>200</v>
      </c>
      <c r="G93" s="73"/>
      <c r="H93" s="73"/>
      <c r="I93" s="73"/>
      <c r="J93" s="73"/>
      <c r="K93" s="67"/>
      <c r="L93" s="73">
        <f>SUM(F93:J93)</f>
        <v>200</v>
      </c>
    </row>
    <row r="94" spans="1:12" ht="15.75">
      <c r="A94" s="70"/>
      <c r="B94" s="70"/>
      <c r="C94" s="70"/>
      <c r="D94" s="70" t="s">
        <v>38</v>
      </c>
      <c r="E94" s="70"/>
      <c r="F94" s="73">
        <v>1500</v>
      </c>
      <c r="G94" s="73"/>
      <c r="H94" s="73">
        <v>-1358</v>
      </c>
      <c r="I94" s="73"/>
      <c r="J94" s="73"/>
      <c r="K94" s="67"/>
      <c r="L94" s="73">
        <f>SUM(F94:J94)</f>
        <v>142</v>
      </c>
    </row>
    <row r="95" spans="1:12" ht="15.75">
      <c r="A95" s="70"/>
      <c r="B95" s="70"/>
      <c r="C95" s="70"/>
      <c r="D95" s="70" t="s">
        <v>39</v>
      </c>
      <c r="E95" s="70"/>
      <c r="F95" s="73">
        <v>1200</v>
      </c>
      <c r="G95" s="73"/>
      <c r="H95" s="73">
        <v>-665</v>
      </c>
      <c r="I95" s="73"/>
      <c r="J95" s="73"/>
      <c r="K95" s="67"/>
      <c r="L95" s="73">
        <f>SUM(F95:J95)</f>
        <v>535</v>
      </c>
    </row>
    <row r="96" spans="1:12" ht="15.75">
      <c r="A96" s="70"/>
      <c r="B96" s="70"/>
      <c r="C96" s="70"/>
      <c r="D96" s="70" t="s">
        <v>23</v>
      </c>
      <c r="E96" s="70"/>
      <c r="F96" s="73">
        <v>500</v>
      </c>
      <c r="G96" s="73"/>
      <c r="H96" s="73">
        <v>294.26</v>
      </c>
      <c r="I96" s="73"/>
      <c r="J96" s="73"/>
      <c r="K96" s="67"/>
      <c r="L96" s="73">
        <f>SUM(F96:J96)</f>
        <v>794.26</v>
      </c>
    </row>
    <row r="97" spans="1:12" ht="15.75">
      <c r="A97" s="70"/>
      <c r="B97" s="70"/>
      <c r="C97" s="70"/>
      <c r="D97" s="70" t="s">
        <v>40</v>
      </c>
      <c r="E97" s="70"/>
      <c r="F97" s="73">
        <v>1100</v>
      </c>
      <c r="G97" s="73"/>
      <c r="H97" s="73">
        <v>-579.5</v>
      </c>
      <c r="I97" s="73"/>
      <c r="J97" s="73"/>
      <c r="K97" s="67"/>
      <c r="L97" s="73">
        <f>SUM(F97:J97)</f>
        <v>520.5</v>
      </c>
    </row>
    <row r="98" spans="1:12" ht="25.5" customHeight="1">
      <c r="A98" s="70"/>
      <c r="B98" s="70"/>
      <c r="C98" s="71" t="s">
        <v>41</v>
      </c>
      <c r="D98" s="71"/>
      <c r="E98" s="71"/>
      <c r="F98" s="66">
        <f>ROUND(SUBTOTAL(9,F92:F97),5)</f>
        <v>4500</v>
      </c>
      <c r="G98" s="66"/>
      <c r="H98" s="66">
        <f>ROUND(SUBTOTAL(9,H92:H97),5)</f>
        <v>-2308.24</v>
      </c>
      <c r="I98" s="66"/>
      <c r="J98" s="66">
        <f>ROUND(SUBTOTAL(9,J92:J97),5)</f>
        <v>0</v>
      </c>
      <c r="K98" s="67"/>
      <c r="L98" s="66">
        <f>ROUND(SUBTOTAL(9,L92:L97),5)</f>
        <v>2191.76</v>
      </c>
    </row>
    <row r="99" spans="1:12" ht="25.5" customHeight="1">
      <c r="A99" s="70"/>
      <c r="B99" s="70"/>
      <c r="C99" s="70" t="s">
        <v>42</v>
      </c>
      <c r="D99" s="70"/>
      <c r="E99" s="70"/>
      <c r="F99" s="73"/>
      <c r="G99" s="73"/>
      <c r="H99" s="73"/>
      <c r="I99" s="73"/>
      <c r="J99" s="73"/>
      <c r="K99" s="67"/>
      <c r="L99" s="73"/>
    </row>
    <row r="100" spans="1:12" ht="15.75">
      <c r="A100" s="70"/>
      <c r="B100" s="70"/>
      <c r="C100" s="70"/>
      <c r="D100" s="70" t="s">
        <v>185</v>
      </c>
      <c r="E100" s="70"/>
      <c r="F100" s="73">
        <v>2020</v>
      </c>
      <c r="G100" s="73"/>
      <c r="H100" s="73"/>
      <c r="I100" s="73"/>
      <c r="J100" s="73"/>
      <c r="K100" s="67"/>
      <c r="L100" s="73">
        <f aca="true" t="shared" si="4" ref="L100:L109">SUM(F100:J100)</f>
        <v>2020</v>
      </c>
    </row>
    <row r="101" spans="1:12" ht="15.75">
      <c r="A101" s="70"/>
      <c r="B101" s="70"/>
      <c r="C101" s="70"/>
      <c r="D101" s="70" t="s">
        <v>132</v>
      </c>
      <c r="E101" s="70"/>
      <c r="F101" s="73">
        <v>15000</v>
      </c>
      <c r="G101" s="73"/>
      <c r="H101" s="73"/>
      <c r="I101" s="73"/>
      <c r="J101" s="73"/>
      <c r="K101" s="67"/>
      <c r="L101" s="73">
        <f t="shared" si="4"/>
        <v>15000</v>
      </c>
    </row>
    <row r="102" spans="1:12" ht="15.75">
      <c r="A102" s="70"/>
      <c r="B102" s="70"/>
      <c r="C102" s="70"/>
      <c r="D102" s="70" t="s">
        <v>43</v>
      </c>
      <c r="E102" s="70"/>
      <c r="F102" s="73">
        <v>160000</v>
      </c>
      <c r="G102" s="73"/>
      <c r="H102" s="73"/>
      <c r="I102" s="73"/>
      <c r="J102" s="73"/>
      <c r="K102" s="67"/>
      <c r="L102" s="73">
        <f t="shared" si="4"/>
        <v>160000</v>
      </c>
    </row>
    <row r="103" spans="1:12" ht="15.75">
      <c r="A103" s="70"/>
      <c r="B103" s="70"/>
      <c r="C103" s="70"/>
      <c r="D103" s="70" t="s">
        <v>44</v>
      </c>
      <c r="E103" s="70"/>
      <c r="F103" s="73">
        <v>25000</v>
      </c>
      <c r="G103" s="73"/>
      <c r="H103" s="73"/>
      <c r="I103" s="73"/>
      <c r="J103" s="73"/>
      <c r="K103" s="67"/>
      <c r="L103" s="73">
        <f t="shared" si="4"/>
        <v>25000</v>
      </c>
    </row>
    <row r="104" spans="1:12" ht="15.75">
      <c r="A104" s="70"/>
      <c r="B104" s="70"/>
      <c r="C104" s="70"/>
      <c r="D104" s="70" t="s">
        <v>45</v>
      </c>
      <c r="E104" s="70"/>
      <c r="F104" s="73">
        <v>3000</v>
      </c>
      <c r="G104" s="73"/>
      <c r="H104" s="73"/>
      <c r="I104" s="73"/>
      <c r="J104" s="73"/>
      <c r="K104" s="67"/>
      <c r="L104" s="73">
        <f t="shared" si="4"/>
        <v>3000</v>
      </c>
    </row>
    <row r="105" spans="1:12" ht="15.75">
      <c r="A105" s="70"/>
      <c r="B105" s="70"/>
      <c r="C105" s="70"/>
      <c r="D105" s="70" t="s">
        <v>168</v>
      </c>
      <c r="E105" s="70"/>
      <c r="F105" s="73">
        <v>0</v>
      </c>
      <c r="G105" s="73"/>
      <c r="H105" s="73"/>
      <c r="I105" s="73"/>
      <c r="J105" s="73"/>
      <c r="K105" s="67"/>
      <c r="L105" s="73">
        <v>48035.5</v>
      </c>
    </row>
    <row r="106" spans="1:12" ht="15.75">
      <c r="A106" s="70"/>
      <c r="B106" s="70"/>
      <c r="C106" s="70"/>
      <c r="D106" s="70" t="s">
        <v>192</v>
      </c>
      <c r="E106" s="70"/>
      <c r="F106" s="73">
        <v>425000</v>
      </c>
      <c r="G106" s="73"/>
      <c r="H106" s="73"/>
      <c r="I106" s="73"/>
      <c r="J106" s="73">
        <v>-110000</v>
      </c>
      <c r="K106" s="67"/>
      <c r="L106" s="73">
        <f t="shared" si="4"/>
        <v>315000</v>
      </c>
    </row>
    <row r="107" spans="1:12" ht="15.75" customHeight="1">
      <c r="A107" s="70"/>
      <c r="B107" s="70"/>
      <c r="C107" s="70"/>
      <c r="D107" s="70" t="s">
        <v>46</v>
      </c>
      <c r="E107" s="70"/>
      <c r="F107" s="73">
        <v>20000</v>
      </c>
      <c r="G107" s="73"/>
      <c r="H107" s="73"/>
      <c r="I107" s="73"/>
      <c r="J107" s="73"/>
      <c r="K107" s="67"/>
      <c r="L107" s="73">
        <f t="shared" si="4"/>
        <v>20000</v>
      </c>
    </row>
    <row r="108" spans="1:12" ht="15.75">
      <c r="A108" s="70"/>
      <c r="B108" s="70"/>
      <c r="C108" s="70"/>
      <c r="D108" s="70" t="s">
        <v>47</v>
      </c>
      <c r="E108" s="70"/>
      <c r="F108" s="73">
        <v>1000</v>
      </c>
      <c r="G108" s="73"/>
      <c r="H108" s="73"/>
      <c r="I108" s="73"/>
      <c r="J108" s="73"/>
      <c r="K108" s="67"/>
      <c r="L108" s="73">
        <f t="shared" si="4"/>
        <v>1000</v>
      </c>
    </row>
    <row r="109" spans="1:12" ht="15.75">
      <c r="A109" s="70"/>
      <c r="B109" s="70"/>
      <c r="C109" s="70"/>
      <c r="D109" s="70" t="s">
        <v>48</v>
      </c>
      <c r="E109" s="70"/>
      <c r="F109" s="73">
        <v>60000</v>
      </c>
      <c r="G109" s="73"/>
      <c r="H109" s="73"/>
      <c r="I109" s="73"/>
      <c r="J109" s="73"/>
      <c r="K109" s="67"/>
      <c r="L109" s="73">
        <f t="shared" si="4"/>
        <v>60000</v>
      </c>
    </row>
    <row r="110" spans="1:12" ht="25.5" customHeight="1">
      <c r="A110" s="70"/>
      <c r="B110" s="70"/>
      <c r="C110" s="71" t="s">
        <v>49</v>
      </c>
      <c r="D110" s="71"/>
      <c r="E110" s="71"/>
      <c r="F110" s="66">
        <f>ROUND(SUBTOTAL(9,F99:F109),5)</f>
        <v>711020</v>
      </c>
      <c r="G110" s="66"/>
      <c r="H110" s="66">
        <f>ROUND(SUBTOTAL(9,H99:H109),5)</f>
        <v>0</v>
      </c>
      <c r="I110" s="66"/>
      <c r="J110" s="66">
        <f>ROUND(SUBTOTAL(9,J99:J109),5)</f>
        <v>-110000</v>
      </c>
      <c r="K110" s="67"/>
      <c r="L110" s="66">
        <f>ROUND(SUBTOTAL(9,L99:L109),5)</f>
        <v>649055.5</v>
      </c>
    </row>
    <row r="111" spans="1:12" s="16" customFormat="1" ht="25.5" customHeight="1">
      <c r="A111" s="74"/>
      <c r="B111" s="74"/>
      <c r="C111" s="70" t="s">
        <v>102</v>
      </c>
      <c r="D111" s="78"/>
      <c r="E111" s="78"/>
      <c r="F111" s="79"/>
      <c r="G111" s="79"/>
      <c r="H111" s="79"/>
      <c r="I111" s="79"/>
      <c r="J111" s="79"/>
      <c r="K111" s="80"/>
      <c r="L111" s="79"/>
    </row>
    <row r="112" spans="1:12" s="16" customFormat="1" ht="15.75" customHeight="1">
      <c r="A112" s="74"/>
      <c r="B112" s="74"/>
      <c r="C112" s="78"/>
      <c r="D112" s="70" t="s">
        <v>22</v>
      </c>
      <c r="E112" s="78"/>
      <c r="F112" s="83">
        <v>3250</v>
      </c>
      <c r="G112" s="84"/>
      <c r="H112" s="84"/>
      <c r="I112" s="84"/>
      <c r="J112" s="84"/>
      <c r="K112" s="85"/>
      <c r="L112" s="73">
        <f>SUM(F112:J112)</f>
        <v>3250</v>
      </c>
    </row>
    <row r="113" spans="1:12" s="16" customFormat="1" ht="15.75" customHeight="1">
      <c r="A113" s="74"/>
      <c r="B113" s="74"/>
      <c r="C113" s="78"/>
      <c r="D113" s="70" t="s">
        <v>38</v>
      </c>
      <c r="E113" s="78"/>
      <c r="F113" s="84">
        <v>250</v>
      </c>
      <c r="G113" s="84"/>
      <c r="H113" s="84"/>
      <c r="I113" s="84"/>
      <c r="J113" s="84"/>
      <c r="K113" s="85"/>
      <c r="L113" s="73">
        <f>SUM(F113:J113)</f>
        <v>250</v>
      </c>
    </row>
    <row r="114" spans="1:12" ht="25.5" customHeight="1">
      <c r="A114" s="70"/>
      <c r="B114" s="70"/>
      <c r="C114" s="71" t="s">
        <v>170</v>
      </c>
      <c r="D114" s="71"/>
      <c r="E114" s="71"/>
      <c r="F114" s="66">
        <f>ROUND(SUBTOTAL(9,F111:F113),5)</f>
        <v>3500</v>
      </c>
      <c r="G114" s="66"/>
      <c r="H114" s="66">
        <f>ROUND(SUBTOTAL(9,H111:H113),5)</f>
        <v>0</v>
      </c>
      <c r="I114" s="66"/>
      <c r="J114" s="66">
        <f>ROUND(SUBTOTAL(9,J111:J113),5)</f>
        <v>0</v>
      </c>
      <c r="K114" s="67"/>
      <c r="L114" s="66">
        <f>ROUND(SUBTOTAL(9,L111:L113),5)</f>
        <v>3500</v>
      </c>
    </row>
    <row r="115" spans="1:12" ht="25.5" customHeight="1">
      <c r="A115" s="70"/>
      <c r="B115" s="70"/>
      <c r="C115" s="70" t="s">
        <v>50</v>
      </c>
      <c r="D115" s="70"/>
      <c r="E115" s="70"/>
      <c r="F115" s="73"/>
      <c r="G115" s="73"/>
      <c r="H115" s="73"/>
      <c r="I115" s="73"/>
      <c r="J115" s="73"/>
      <c r="K115" s="67"/>
      <c r="L115" s="73"/>
    </row>
    <row r="116" spans="1:12" ht="15.75">
      <c r="A116" s="70"/>
      <c r="B116" s="70"/>
      <c r="C116" s="70"/>
      <c r="D116" s="70" t="s">
        <v>99</v>
      </c>
      <c r="E116" s="70"/>
      <c r="F116" s="73">
        <v>0</v>
      </c>
      <c r="G116" s="73"/>
      <c r="H116" s="73"/>
      <c r="I116" s="73"/>
      <c r="J116" s="73"/>
      <c r="K116" s="67"/>
      <c r="L116" s="73">
        <f>SUM(F116:J116)</f>
        <v>0</v>
      </c>
    </row>
    <row r="117" spans="1:12" ht="15.75">
      <c r="A117" s="70"/>
      <c r="B117" s="70"/>
      <c r="C117" s="70"/>
      <c r="D117" s="70" t="s">
        <v>51</v>
      </c>
      <c r="E117" s="70"/>
      <c r="F117" s="73">
        <v>7000</v>
      </c>
      <c r="G117" s="73"/>
      <c r="H117" s="73"/>
      <c r="I117" s="73"/>
      <c r="J117" s="73"/>
      <c r="K117" s="67"/>
      <c r="L117" s="73">
        <f>SUM(F117:J117)</f>
        <v>7000</v>
      </c>
    </row>
    <row r="118" spans="1:12" ht="15.75">
      <c r="A118" s="70"/>
      <c r="B118" s="70"/>
      <c r="C118" s="70"/>
      <c r="D118" s="70" t="s">
        <v>101</v>
      </c>
      <c r="E118" s="70"/>
      <c r="F118" s="73">
        <v>325</v>
      </c>
      <c r="G118" s="73"/>
      <c r="H118" s="73">
        <v>-2</v>
      </c>
      <c r="I118" s="73"/>
      <c r="J118" s="73"/>
      <c r="K118" s="67"/>
      <c r="L118" s="73">
        <f>SUM(F118:J118)</f>
        <v>323</v>
      </c>
    </row>
    <row r="119" spans="1:12" ht="15.75">
      <c r="A119" s="70"/>
      <c r="B119" s="70"/>
      <c r="C119" s="70"/>
      <c r="D119" s="70" t="s">
        <v>100</v>
      </c>
      <c r="E119" s="70"/>
      <c r="F119" s="73">
        <v>12000</v>
      </c>
      <c r="G119" s="73"/>
      <c r="H119" s="73"/>
      <c r="I119" s="73"/>
      <c r="J119" s="73"/>
      <c r="K119" s="67"/>
      <c r="L119" s="73">
        <f>SUM(F119:J119)</f>
        <v>12000</v>
      </c>
    </row>
    <row r="120" spans="1:12" ht="25.5" customHeight="1">
      <c r="A120" s="70"/>
      <c r="B120" s="70"/>
      <c r="C120" s="71" t="s">
        <v>52</v>
      </c>
      <c r="D120" s="71"/>
      <c r="E120" s="71"/>
      <c r="F120" s="66">
        <f>ROUND(SUBTOTAL(9,F115:F119),5)</f>
        <v>19325</v>
      </c>
      <c r="G120" s="66"/>
      <c r="H120" s="66">
        <f>ROUND(SUBTOTAL(9,H115:H119),5)</f>
        <v>-2</v>
      </c>
      <c r="I120" s="66"/>
      <c r="J120" s="66">
        <f>ROUND(SUBTOTAL(9,J115:J119),5)</f>
        <v>0</v>
      </c>
      <c r="K120" s="67"/>
      <c r="L120" s="66">
        <f>ROUND(SUBTOTAL(9,L115:L119),5)</f>
        <v>19323</v>
      </c>
    </row>
    <row r="121" spans="1:12" ht="25.5" customHeight="1">
      <c r="A121" s="70"/>
      <c r="B121" s="70"/>
      <c r="C121" s="70" t="s">
        <v>53</v>
      </c>
      <c r="D121" s="70"/>
      <c r="E121" s="70"/>
      <c r="F121" s="73"/>
      <c r="G121" s="73"/>
      <c r="H121" s="73"/>
      <c r="I121" s="73"/>
      <c r="J121" s="73"/>
      <c r="K121" s="67"/>
      <c r="L121" s="73"/>
    </row>
    <row r="122" spans="1:12" ht="15.75">
      <c r="A122" s="70"/>
      <c r="B122" s="70"/>
      <c r="C122" s="70"/>
      <c r="D122" s="70" t="s">
        <v>54</v>
      </c>
      <c r="E122" s="70"/>
      <c r="F122" s="73">
        <v>131703</v>
      </c>
      <c r="G122" s="73"/>
      <c r="H122" s="86"/>
      <c r="I122" s="73"/>
      <c r="J122" s="86"/>
      <c r="K122" s="67"/>
      <c r="L122" s="73">
        <f aca="true" t="shared" si="5" ref="L122:L130">SUM(F122:J122)</f>
        <v>131703</v>
      </c>
    </row>
    <row r="123" spans="1:12" ht="15.75">
      <c r="A123" s="70"/>
      <c r="B123" s="70"/>
      <c r="C123" s="70"/>
      <c r="D123" s="70" t="s">
        <v>55</v>
      </c>
      <c r="E123" s="70"/>
      <c r="F123" s="73">
        <v>4500</v>
      </c>
      <c r="G123" s="73"/>
      <c r="H123" s="73"/>
      <c r="I123" s="73"/>
      <c r="J123" s="73"/>
      <c r="K123" s="67"/>
      <c r="L123" s="73">
        <f t="shared" si="5"/>
        <v>4500</v>
      </c>
    </row>
    <row r="124" spans="1:12" ht="15.75">
      <c r="A124" s="70"/>
      <c r="B124" s="70"/>
      <c r="C124" s="70"/>
      <c r="D124" s="70" t="s">
        <v>155</v>
      </c>
      <c r="E124" s="70"/>
      <c r="F124" s="73">
        <v>1000</v>
      </c>
      <c r="G124" s="73"/>
      <c r="H124" s="73"/>
      <c r="I124" s="73"/>
      <c r="J124" s="73"/>
      <c r="K124" s="67"/>
      <c r="L124" s="73">
        <f t="shared" si="5"/>
        <v>1000</v>
      </c>
    </row>
    <row r="125" spans="1:12" ht="15.75">
      <c r="A125" s="70"/>
      <c r="B125" s="70"/>
      <c r="C125" s="70"/>
      <c r="D125" s="70" t="s">
        <v>135</v>
      </c>
      <c r="E125" s="70"/>
      <c r="F125" s="73">
        <v>2500</v>
      </c>
      <c r="G125" s="73"/>
      <c r="H125" s="73"/>
      <c r="I125" s="73"/>
      <c r="J125" s="73"/>
      <c r="K125" s="67"/>
      <c r="L125" s="73">
        <f t="shared" si="5"/>
        <v>2500</v>
      </c>
    </row>
    <row r="126" spans="1:12" ht="15.75">
      <c r="A126" s="70"/>
      <c r="B126" s="70"/>
      <c r="C126" s="70"/>
      <c r="D126" s="70" t="s">
        <v>56</v>
      </c>
      <c r="E126" s="70"/>
      <c r="F126" s="73">
        <v>0</v>
      </c>
      <c r="G126" s="73"/>
      <c r="H126" s="73"/>
      <c r="I126" s="73"/>
      <c r="J126" s="73"/>
      <c r="K126" s="67"/>
      <c r="L126" s="73">
        <f t="shared" si="5"/>
        <v>0</v>
      </c>
    </row>
    <row r="127" spans="1:12" ht="15.75">
      <c r="A127" s="70"/>
      <c r="B127" s="70"/>
      <c r="C127" s="70"/>
      <c r="D127" s="70" t="s">
        <v>118</v>
      </c>
      <c r="E127" s="70"/>
      <c r="F127" s="73">
        <v>675</v>
      </c>
      <c r="G127" s="73"/>
      <c r="H127" s="73"/>
      <c r="I127" s="73"/>
      <c r="J127" s="73"/>
      <c r="K127" s="67"/>
      <c r="L127" s="73">
        <f t="shared" si="5"/>
        <v>675</v>
      </c>
    </row>
    <row r="128" spans="1:12" ht="15.75">
      <c r="A128" s="70"/>
      <c r="B128" s="70"/>
      <c r="C128" s="70"/>
      <c r="D128" s="70" t="s">
        <v>57</v>
      </c>
      <c r="E128" s="70"/>
      <c r="F128" s="73">
        <v>19651</v>
      </c>
      <c r="G128" s="73"/>
      <c r="H128" s="86"/>
      <c r="I128" s="73"/>
      <c r="J128" s="86"/>
      <c r="K128" s="67"/>
      <c r="L128" s="73">
        <f t="shared" si="5"/>
        <v>19651</v>
      </c>
    </row>
    <row r="129" spans="1:12" ht="15.75" hidden="1">
      <c r="A129" s="70"/>
      <c r="B129" s="70"/>
      <c r="C129" s="70"/>
      <c r="D129" s="70" t="s">
        <v>103</v>
      </c>
      <c r="E129" s="70"/>
      <c r="F129" s="73"/>
      <c r="G129" s="73"/>
      <c r="H129" s="73">
        <v>0</v>
      </c>
      <c r="I129" s="73"/>
      <c r="J129" s="73">
        <v>0</v>
      </c>
      <c r="K129" s="67"/>
      <c r="L129" s="73"/>
    </row>
    <row r="130" spans="1:12" ht="15.75">
      <c r="A130" s="70"/>
      <c r="B130" s="70"/>
      <c r="C130" s="70"/>
      <c r="D130" s="87" t="s">
        <v>173</v>
      </c>
      <c r="E130" s="70"/>
      <c r="F130" s="73">
        <v>18659</v>
      </c>
      <c r="G130" s="73"/>
      <c r="H130" s="73"/>
      <c r="I130" s="73"/>
      <c r="J130" s="73"/>
      <c r="K130" s="67"/>
      <c r="L130" s="73">
        <f t="shared" si="5"/>
        <v>18659</v>
      </c>
    </row>
    <row r="131" spans="1:12" ht="25.5" customHeight="1">
      <c r="A131" s="70"/>
      <c r="B131" s="70"/>
      <c r="C131" s="71" t="s">
        <v>58</v>
      </c>
      <c r="D131" s="71"/>
      <c r="E131" s="71"/>
      <c r="F131" s="66">
        <f>ROUND(SUBTOTAL(9,F121:F130),5)</f>
        <v>178688</v>
      </c>
      <c r="G131" s="66"/>
      <c r="H131" s="66">
        <f>ROUND(SUBTOTAL(9,H121:H130),5)</f>
        <v>0</v>
      </c>
      <c r="I131" s="66"/>
      <c r="J131" s="66">
        <f>ROUND(SUBTOTAL(9,J121:J130),5)</f>
        <v>0</v>
      </c>
      <c r="K131" s="67"/>
      <c r="L131" s="66">
        <f>ROUND(SUBTOTAL(9,L121:L130),5)</f>
        <v>178688</v>
      </c>
    </row>
    <row r="132" spans="1:12" ht="25.5" customHeight="1">
      <c r="A132" s="70"/>
      <c r="B132" s="70"/>
      <c r="C132" s="70" t="s">
        <v>59</v>
      </c>
      <c r="D132" s="70"/>
      <c r="E132" s="70"/>
      <c r="F132" s="73"/>
      <c r="G132" s="73"/>
      <c r="H132" s="73"/>
      <c r="I132" s="73"/>
      <c r="J132" s="73"/>
      <c r="K132" s="67"/>
      <c r="L132" s="73"/>
    </row>
    <row r="133" spans="1:12" ht="15.75">
      <c r="A133" s="70"/>
      <c r="B133" s="70"/>
      <c r="C133" s="70"/>
      <c r="D133" s="70" t="s">
        <v>22</v>
      </c>
      <c r="E133" s="70"/>
      <c r="F133" s="73">
        <v>24760</v>
      </c>
      <c r="G133" s="73"/>
      <c r="H133" s="86"/>
      <c r="I133" s="73"/>
      <c r="J133" s="86"/>
      <c r="K133" s="67"/>
      <c r="L133" s="73">
        <f>SUM(F133:J133)</f>
        <v>24760</v>
      </c>
    </row>
    <row r="134" spans="1:12" ht="15.75">
      <c r="A134" s="70"/>
      <c r="B134" s="70"/>
      <c r="C134" s="70"/>
      <c r="D134" s="70" t="s">
        <v>30</v>
      </c>
      <c r="E134" s="70"/>
      <c r="F134" s="73">
        <v>750</v>
      </c>
      <c r="G134" s="73"/>
      <c r="H134" s="73"/>
      <c r="I134" s="73"/>
      <c r="J134" s="73"/>
      <c r="K134" s="67"/>
      <c r="L134" s="73">
        <f>SUM(F134:J134)</f>
        <v>750</v>
      </c>
    </row>
    <row r="135" spans="1:12" ht="15.75">
      <c r="A135" s="70"/>
      <c r="B135" s="70"/>
      <c r="C135" s="70"/>
      <c r="D135" s="70" t="s">
        <v>31</v>
      </c>
      <c r="E135" s="70"/>
      <c r="F135" s="73">
        <v>1000</v>
      </c>
      <c r="G135" s="73"/>
      <c r="H135" s="73"/>
      <c r="I135" s="73"/>
      <c r="J135" s="73"/>
      <c r="K135" s="67"/>
      <c r="L135" s="73">
        <f>SUM(F135:J135)</f>
        <v>1000</v>
      </c>
    </row>
    <row r="136" spans="1:12" ht="15.75">
      <c r="A136" s="70"/>
      <c r="B136" s="70"/>
      <c r="C136" s="70"/>
      <c r="D136" s="70" t="s">
        <v>167</v>
      </c>
      <c r="E136" s="88"/>
      <c r="F136" s="73">
        <v>300</v>
      </c>
      <c r="G136" s="73"/>
      <c r="H136" s="73"/>
      <c r="I136" s="73"/>
      <c r="J136" s="73"/>
      <c r="K136" s="67"/>
      <c r="L136" s="73">
        <v>300</v>
      </c>
    </row>
    <row r="137" spans="1:12" ht="25.5" customHeight="1">
      <c r="A137" s="70"/>
      <c r="B137" s="70"/>
      <c r="C137" s="71" t="s">
        <v>60</v>
      </c>
      <c r="D137" s="71"/>
      <c r="E137" s="71"/>
      <c r="F137" s="66">
        <f>ROUND(SUBTOTAL(9,F132:F136),5)</f>
        <v>26810</v>
      </c>
      <c r="G137" s="66"/>
      <c r="H137" s="66">
        <f>ROUND(SUBTOTAL(9,H132:H135),5)</f>
        <v>0</v>
      </c>
      <c r="I137" s="66"/>
      <c r="J137" s="66">
        <f>ROUND(SUBTOTAL(9,J132:J135),5)</f>
        <v>0</v>
      </c>
      <c r="K137" s="67"/>
      <c r="L137" s="66">
        <f>ROUND(SUBTOTAL(9,L132:L136),5)</f>
        <v>26810</v>
      </c>
    </row>
    <row r="138" spans="1:12" ht="25.5" customHeight="1">
      <c r="A138" s="70"/>
      <c r="B138" s="70"/>
      <c r="C138" s="70" t="s">
        <v>61</v>
      </c>
      <c r="D138" s="70"/>
      <c r="E138" s="70"/>
      <c r="F138" s="73"/>
      <c r="G138" s="73"/>
      <c r="H138" s="73"/>
      <c r="I138" s="73"/>
      <c r="J138" s="73"/>
      <c r="K138" s="67"/>
      <c r="L138" s="73"/>
    </row>
    <row r="139" spans="1:12" ht="15.75">
      <c r="A139" s="70"/>
      <c r="B139" s="70"/>
      <c r="C139" s="70"/>
      <c r="D139" s="70" t="s">
        <v>62</v>
      </c>
      <c r="E139" s="70"/>
      <c r="F139" s="73"/>
      <c r="G139" s="73"/>
      <c r="H139" s="73"/>
      <c r="I139" s="73"/>
      <c r="J139" s="73"/>
      <c r="K139" s="67"/>
      <c r="L139" s="73"/>
    </row>
    <row r="140" spans="1:12" ht="15.75">
      <c r="A140" s="70"/>
      <c r="B140" s="70"/>
      <c r="C140" s="70"/>
      <c r="D140" s="70"/>
      <c r="E140" s="70" t="s">
        <v>22</v>
      </c>
      <c r="F140" s="73">
        <v>1520</v>
      </c>
      <c r="G140" s="73"/>
      <c r="H140" s="73"/>
      <c r="I140" s="73"/>
      <c r="J140" s="73"/>
      <c r="K140" s="67"/>
      <c r="L140" s="73">
        <f>SUM(F140:J140)</f>
        <v>1520</v>
      </c>
    </row>
    <row r="141" spans="1:12" ht="15.75">
      <c r="A141" s="70"/>
      <c r="B141" s="70"/>
      <c r="C141" s="70"/>
      <c r="D141" s="70"/>
      <c r="E141" s="70" t="s">
        <v>23</v>
      </c>
      <c r="F141" s="73">
        <v>300</v>
      </c>
      <c r="G141" s="73"/>
      <c r="H141" s="73"/>
      <c r="I141" s="73"/>
      <c r="J141" s="73"/>
      <c r="K141" s="67"/>
      <c r="L141" s="73">
        <f>SUM(F141:J141)</f>
        <v>300</v>
      </c>
    </row>
    <row r="142" spans="1:12" ht="15.75">
      <c r="A142" s="70"/>
      <c r="B142" s="70"/>
      <c r="C142" s="70"/>
      <c r="D142" s="70" t="s">
        <v>63</v>
      </c>
      <c r="E142" s="70"/>
      <c r="F142" s="73">
        <f>ROUND(SUBTOTAL(9,F139:F141),5)</f>
        <v>1820</v>
      </c>
      <c r="G142" s="73"/>
      <c r="H142" s="73">
        <f>ROUND(SUBTOTAL(9,H139:H141),5)</f>
        <v>0</v>
      </c>
      <c r="I142" s="73"/>
      <c r="J142" s="73">
        <f>ROUND(SUBTOTAL(9,J139:J141),5)</f>
        <v>0</v>
      </c>
      <c r="K142" s="67"/>
      <c r="L142" s="73">
        <f>ROUND(SUBTOTAL(9,L139:L141),5)</f>
        <v>1820</v>
      </c>
    </row>
    <row r="143" spans="1:12" ht="18.75" customHeight="1">
      <c r="A143" s="70"/>
      <c r="B143" s="70"/>
      <c r="C143" s="70"/>
      <c r="D143" s="70" t="s">
        <v>64</v>
      </c>
      <c r="E143" s="70"/>
      <c r="F143" s="73"/>
      <c r="G143" s="73"/>
      <c r="H143" s="73"/>
      <c r="I143" s="73"/>
      <c r="J143" s="73"/>
      <c r="K143" s="67"/>
      <c r="L143" s="73"/>
    </row>
    <row r="144" spans="1:12" ht="15.75">
      <c r="A144" s="70"/>
      <c r="B144" s="70"/>
      <c r="C144" s="70"/>
      <c r="D144" s="70"/>
      <c r="E144" s="70" t="s">
        <v>65</v>
      </c>
      <c r="F144" s="73">
        <v>500</v>
      </c>
      <c r="G144" s="73"/>
      <c r="H144" s="73"/>
      <c r="I144" s="73"/>
      <c r="J144" s="73"/>
      <c r="K144" s="67"/>
      <c r="L144" s="73">
        <f aca="true" t="shared" si="6" ref="L144:L150">SUM(F144:J144)</f>
        <v>500</v>
      </c>
    </row>
    <row r="145" spans="1:12" ht="15.75">
      <c r="A145" s="70"/>
      <c r="B145" s="70"/>
      <c r="C145" s="70"/>
      <c r="D145" s="70"/>
      <c r="E145" s="70" t="s">
        <v>66</v>
      </c>
      <c r="F145" s="73">
        <v>1100</v>
      </c>
      <c r="G145" s="73"/>
      <c r="H145" s="73"/>
      <c r="I145" s="73"/>
      <c r="J145" s="73"/>
      <c r="K145" s="67"/>
      <c r="L145" s="73">
        <f t="shared" si="6"/>
        <v>1100</v>
      </c>
    </row>
    <row r="146" spans="1:12" ht="15.75">
      <c r="A146" s="70"/>
      <c r="B146" s="70"/>
      <c r="C146" s="70"/>
      <c r="D146" s="70"/>
      <c r="E146" s="70" t="s">
        <v>48</v>
      </c>
      <c r="F146" s="73">
        <v>1300</v>
      </c>
      <c r="G146" s="73"/>
      <c r="H146" s="73"/>
      <c r="I146" s="73"/>
      <c r="J146" s="73"/>
      <c r="K146" s="67"/>
      <c r="L146" s="73">
        <f t="shared" si="6"/>
        <v>1300</v>
      </c>
    </row>
    <row r="147" spans="1:12" ht="15.75">
      <c r="A147" s="70"/>
      <c r="B147" s="70"/>
      <c r="C147" s="70"/>
      <c r="D147" s="70" t="s">
        <v>67</v>
      </c>
      <c r="E147" s="70"/>
      <c r="F147" s="73">
        <f>ROUND(SUBTOTAL(9,F143:F146),5)</f>
        <v>2900</v>
      </c>
      <c r="G147" s="73"/>
      <c r="H147" s="73">
        <f>ROUND(SUBTOTAL(9,H143:H146),5)</f>
        <v>0</v>
      </c>
      <c r="I147" s="73"/>
      <c r="J147" s="73">
        <f>ROUND(SUBTOTAL(9,J143:J146),5)</f>
        <v>0</v>
      </c>
      <c r="K147" s="67"/>
      <c r="L147" s="73">
        <f>ROUND(SUBTOTAL(9,L143:L146),5)</f>
        <v>2900</v>
      </c>
    </row>
    <row r="148" spans="1:12" ht="21.75" customHeight="1">
      <c r="A148" s="70"/>
      <c r="B148" s="70"/>
      <c r="C148" s="70"/>
      <c r="D148" s="70" t="s">
        <v>124</v>
      </c>
      <c r="E148" s="70"/>
      <c r="F148" s="73">
        <v>4000</v>
      </c>
      <c r="G148" s="73"/>
      <c r="H148" s="73"/>
      <c r="I148" s="73"/>
      <c r="J148" s="73"/>
      <c r="K148" s="67"/>
      <c r="L148" s="73">
        <f t="shared" si="6"/>
        <v>4000</v>
      </c>
    </row>
    <row r="149" spans="1:12" ht="15.75">
      <c r="A149" s="70"/>
      <c r="B149" s="70"/>
      <c r="C149" s="70"/>
      <c r="D149" s="70" t="s">
        <v>68</v>
      </c>
      <c r="E149" s="70"/>
      <c r="F149" s="73">
        <v>650</v>
      </c>
      <c r="G149" s="73"/>
      <c r="H149" s="73"/>
      <c r="I149" s="73"/>
      <c r="J149" s="73"/>
      <c r="K149" s="67"/>
      <c r="L149" s="73">
        <f t="shared" si="6"/>
        <v>650</v>
      </c>
    </row>
    <row r="150" spans="1:12" ht="15.75">
      <c r="A150" s="70"/>
      <c r="B150" s="70"/>
      <c r="C150" s="70"/>
      <c r="D150" s="70" t="s">
        <v>69</v>
      </c>
      <c r="E150" s="70"/>
      <c r="F150" s="73">
        <v>2000</v>
      </c>
      <c r="G150" s="73"/>
      <c r="H150" s="73"/>
      <c r="I150" s="73"/>
      <c r="J150" s="73"/>
      <c r="K150" s="67"/>
      <c r="L150" s="73">
        <f t="shared" si="6"/>
        <v>2000</v>
      </c>
    </row>
    <row r="151" spans="1:12" ht="25.5" customHeight="1">
      <c r="A151" s="70"/>
      <c r="B151" s="70"/>
      <c r="C151" s="71" t="s">
        <v>70</v>
      </c>
      <c r="D151" s="71"/>
      <c r="E151" s="71"/>
      <c r="F151" s="66">
        <f>ROUND(SUBTOTAL(9,F138:F150),5)</f>
        <v>11370</v>
      </c>
      <c r="G151" s="66"/>
      <c r="H151" s="66">
        <f>ROUND(SUBTOTAL(9,H138:H150),5)</f>
        <v>0</v>
      </c>
      <c r="I151" s="66"/>
      <c r="J151" s="66">
        <f>ROUND(SUBTOTAL(9,J138:J150),5)</f>
        <v>0</v>
      </c>
      <c r="K151" s="67"/>
      <c r="L151" s="66">
        <f>ROUND(SUBTOTAL(9,L138:L150),5)</f>
        <v>11370</v>
      </c>
    </row>
    <row r="152" spans="1:12" ht="25.5" customHeight="1">
      <c r="A152" s="70"/>
      <c r="B152" s="70"/>
      <c r="C152" s="70" t="s">
        <v>71</v>
      </c>
      <c r="D152" s="70"/>
      <c r="E152" s="70"/>
      <c r="F152" s="73"/>
      <c r="G152" s="73"/>
      <c r="H152" s="73"/>
      <c r="I152" s="73"/>
      <c r="J152" s="73"/>
      <c r="K152" s="67"/>
      <c r="L152" s="73"/>
    </row>
    <row r="153" spans="1:12" ht="15.75">
      <c r="A153" s="70"/>
      <c r="B153" s="70"/>
      <c r="C153" s="70"/>
      <c r="D153" s="70" t="s">
        <v>22</v>
      </c>
      <c r="E153" s="70"/>
      <c r="F153" s="73">
        <v>9689</v>
      </c>
      <c r="G153" s="73"/>
      <c r="H153" s="86"/>
      <c r="I153" s="73"/>
      <c r="J153" s="86"/>
      <c r="K153" s="67"/>
      <c r="L153" s="73">
        <f>SUM(F153:J153)</f>
        <v>9689</v>
      </c>
    </row>
    <row r="154" spans="1:12" ht="15.75">
      <c r="A154" s="70"/>
      <c r="B154" s="70"/>
      <c r="C154" s="70"/>
      <c r="D154" s="70" t="s">
        <v>30</v>
      </c>
      <c r="E154" s="70"/>
      <c r="F154" s="73">
        <v>200</v>
      </c>
      <c r="G154" s="73"/>
      <c r="H154" s="73"/>
      <c r="I154" s="73"/>
      <c r="J154" s="73"/>
      <c r="K154" s="67"/>
      <c r="L154" s="73">
        <f>SUM(F154:J154)</f>
        <v>200</v>
      </c>
    </row>
    <row r="155" spans="1:12" ht="15.75">
      <c r="A155" s="70"/>
      <c r="B155" s="70"/>
      <c r="C155" s="70"/>
      <c r="D155" s="70" t="s">
        <v>31</v>
      </c>
      <c r="E155" s="70"/>
      <c r="F155" s="73">
        <v>400</v>
      </c>
      <c r="G155" s="73"/>
      <c r="H155" s="73"/>
      <c r="I155" s="83"/>
      <c r="J155" s="73"/>
      <c r="K155" s="67"/>
      <c r="L155" s="73">
        <f>SUM(F155:J155)</f>
        <v>400</v>
      </c>
    </row>
    <row r="156" spans="1:12" ht="15.75">
      <c r="A156" s="70"/>
      <c r="B156" s="70"/>
      <c r="C156" s="70"/>
      <c r="D156" s="70" t="s">
        <v>33</v>
      </c>
      <c r="E156" s="70"/>
      <c r="F156" s="73">
        <v>250</v>
      </c>
      <c r="G156" s="73"/>
      <c r="H156" s="73"/>
      <c r="I156" s="73"/>
      <c r="J156" s="73"/>
      <c r="K156" s="67"/>
      <c r="L156" s="73">
        <f>SUM(F156:J156)</f>
        <v>250</v>
      </c>
    </row>
    <row r="157" spans="1:12" ht="15.75">
      <c r="A157" s="70"/>
      <c r="B157" s="70"/>
      <c r="C157" s="70"/>
      <c r="D157" s="70" t="s">
        <v>131</v>
      </c>
      <c r="E157" s="70"/>
      <c r="F157" s="73">
        <v>600</v>
      </c>
      <c r="G157" s="73"/>
      <c r="H157" s="73"/>
      <c r="I157" s="73"/>
      <c r="J157" s="73"/>
      <c r="K157" s="67"/>
      <c r="L157" s="73">
        <f>SUM(F157:J157)</f>
        <v>600</v>
      </c>
    </row>
    <row r="158" spans="1:12" ht="25.5" customHeight="1">
      <c r="A158" s="70"/>
      <c r="B158" s="70"/>
      <c r="C158" s="71" t="s">
        <v>72</v>
      </c>
      <c r="D158" s="71"/>
      <c r="E158" s="71"/>
      <c r="F158" s="66">
        <f>ROUND(SUBTOTAL(9,F152:F157),5)</f>
        <v>11139</v>
      </c>
      <c r="G158" s="66"/>
      <c r="H158" s="66">
        <f>ROUND(SUBTOTAL(9,H152:H157),5)</f>
        <v>0</v>
      </c>
      <c r="I158" s="66"/>
      <c r="J158" s="66">
        <f>ROUND(SUBTOTAL(9,J152:J157),5)</f>
        <v>0</v>
      </c>
      <c r="K158" s="67"/>
      <c r="L158" s="66">
        <f>ROUND(SUBTOTAL(9,L152:L157),5)</f>
        <v>11139</v>
      </c>
    </row>
    <row r="159" spans="1:12" ht="25.5" customHeight="1">
      <c r="A159" s="70"/>
      <c r="B159" s="70" t="s">
        <v>73</v>
      </c>
      <c r="C159" s="70"/>
      <c r="D159" s="70"/>
      <c r="E159" s="70"/>
      <c r="F159" s="73">
        <f>ROUND(SUBTOTAL(9,F51:F158),5)</f>
        <v>1096159</v>
      </c>
      <c r="G159" s="73"/>
      <c r="H159" s="73">
        <f>ROUND(SUBTOTAL(9,H51:H158),5)</f>
        <v>-2567.24</v>
      </c>
      <c r="I159" s="73"/>
      <c r="J159" s="73">
        <f>ROUND(SUBTOTAL(9,J51:J158),5)</f>
        <v>-110000</v>
      </c>
      <c r="K159" s="67"/>
      <c r="L159" s="73">
        <f>ROUND(SUBTOTAL(9,L51:L158),5)</f>
        <v>1031627.26</v>
      </c>
    </row>
    <row r="160" spans="1:12" ht="15.75">
      <c r="A160" s="89"/>
      <c r="B160" s="89"/>
      <c r="C160" s="89"/>
      <c r="D160" s="89"/>
      <c r="E160" s="89"/>
      <c r="F160" s="90"/>
      <c r="G160" s="90"/>
      <c r="H160" s="90"/>
      <c r="I160" s="90"/>
      <c r="J160" s="90"/>
      <c r="K160" s="90"/>
      <c r="L160" s="90"/>
    </row>
    <row r="161" spans="1:12" ht="15.75">
      <c r="A161" s="89"/>
      <c r="B161" s="89"/>
      <c r="C161" s="89"/>
      <c r="D161" s="89"/>
      <c r="E161" s="89"/>
      <c r="F161" s="90"/>
      <c r="G161" s="90"/>
      <c r="H161" s="90"/>
      <c r="I161" s="90"/>
      <c r="J161" s="90"/>
      <c r="K161" s="90"/>
      <c r="L161" s="90"/>
    </row>
    <row r="162" spans="1:12" ht="20.25" customHeight="1">
      <c r="A162" s="70" t="s">
        <v>126</v>
      </c>
      <c r="B162" s="70"/>
      <c r="C162" s="70"/>
      <c r="D162" s="70"/>
      <c r="E162" s="70"/>
      <c r="F162" s="67"/>
      <c r="G162" s="67"/>
      <c r="H162" s="67"/>
      <c r="I162" s="67"/>
      <c r="J162" s="67"/>
      <c r="K162" s="46"/>
      <c r="L162" s="46">
        <f>L110</f>
        <v>649055.5</v>
      </c>
    </row>
    <row r="163" spans="1:12" ht="15.75">
      <c r="A163" s="89" t="s">
        <v>183</v>
      </c>
      <c r="B163" s="89"/>
      <c r="C163" s="89"/>
      <c r="D163" s="89"/>
      <c r="E163" s="89"/>
      <c r="F163" s="90"/>
      <c r="G163" s="90"/>
      <c r="H163" s="90"/>
      <c r="I163" s="90"/>
      <c r="J163" s="90"/>
      <c r="K163" s="46"/>
      <c r="L163" s="46">
        <f>5000*41.95</f>
        <v>209750</v>
      </c>
    </row>
    <row r="164" spans="1:12" ht="15.75">
      <c r="A164" s="89" t="s">
        <v>127</v>
      </c>
      <c r="B164" s="89"/>
      <c r="C164" s="89"/>
      <c r="D164" s="89"/>
      <c r="E164" s="89"/>
      <c r="F164" s="90"/>
      <c r="G164" s="90"/>
      <c r="H164" s="91"/>
      <c r="I164" s="90"/>
      <c r="J164" s="91"/>
      <c r="K164" s="46"/>
      <c r="L164" s="46">
        <f>425000-L162-L165</f>
        <v>-663361</v>
      </c>
    </row>
    <row r="165" spans="1:12" ht="22.5" customHeight="1">
      <c r="A165" s="89" t="s">
        <v>128</v>
      </c>
      <c r="B165" s="89"/>
      <c r="C165" s="89"/>
      <c r="D165" s="89"/>
      <c r="E165" s="89"/>
      <c r="F165" s="90"/>
      <c r="G165" s="90"/>
      <c r="H165" s="90"/>
      <c r="I165" s="90"/>
      <c r="J165" s="90"/>
      <c r="K165" s="46"/>
      <c r="L165" s="46">
        <f>L162-L163</f>
        <v>439305.5</v>
      </c>
    </row>
    <row r="166" spans="1:12" ht="22.5" customHeight="1">
      <c r="A166" s="89" t="s">
        <v>142</v>
      </c>
      <c r="B166" s="89"/>
      <c r="C166" s="89"/>
      <c r="D166" s="89"/>
      <c r="E166" s="89"/>
      <c r="F166" s="90"/>
      <c r="G166" s="90"/>
      <c r="H166" s="90"/>
      <c r="I166" s="90"/>
      <c r="J166" s="90"/>
      <c r="K166" s="46"/>
      <c r="L166" s="46">
        <f>SUM(L162+L164+L165)</f>
        <v>425000</v>
      </c>
    </row>
    <row r="167" spans="1:12" ht="12.75" customHeight="1">
      <c r="A167" s="89"/>
      <c r="B167" s="89"/>
      <c r="C167" s="89"/>
      <c r="D167" s="89"/>
      <c r="E167" s="89"/>
      <c r="F167" s="90"/>
      <c r="G167" s="90"/>
      <c r="H167" s="90"/>
      <c r="I167" s="90"/>
      <c r="J167" s="90"/>
      <c r="K167" s="46"/>
      <c r="L167" s="46"/>
    </row>
    <row r="168" spans="1:12" ht="21.75" customHeight="1">
      <c r="A168" s="89" t="s">
        <v>106</v>
      </c>
      <c r="B168" s="89"/>
      <c r="C168" s="89"/>
      <c r="D168" s="89"/>
      <c r="E168" s="89"/>
      <c r="F168" s="73">
        <v>183799600</v>
      </c>
      <c r="G168" s="90"/>
      <c r="H168" s="247" t="s">
        <v>147</v>
      </c>
      <c r="I168" s="247"/>
      <c r="J168" s="247"/>
      <c r="K168" s="247"/>
      <c r="L168" s="247"/>
    </row>
    <row r="169" spans="1:12" ht="15.75">
      <c r="A169" s="92" t="s">
        <v>171</v>
      </c>
      <c r="B169" s="89"/>
      <c r="C169" s="89"/>
      <c r="D169" s="89"/>
      <c r="E169" s="89"/>
      <c r="F169" s="46">
        <f>F50</f>
        <v>640123</v>
      </c>
      <c r="G169" s="90"/>
      <c r="H169" s="91">
        <f>H50</f>
        <v>0</v>
      </c>
      <c r="I169" s="83"/>
      <c r="J169" s="91">
        <f>J50</f>
        <v>180</v>
      </c>
      <c r="K169" s="67"/>
      <c r="L169" s="46">
        <f>L50</f>
        <v>640302.99</v>
      </c>
    </row>
    <row r="170" spans="1:12" ht="15.75">
      <c r="A170" s="92" t="s">
        <v>172</v>
      </c>
      <c r="B170" s="89"/>
      <c r="C170" s="89"/>
      <c r="D170" s="89"/>
      <c r="E170" s="89"/>
      <c r="F170" s="46">
        <f>-F159</f>
        <v>-1096159</v>
      </c>
      <c r="G170" s="90"/>
      <c r="H170" s="91">
        <f>H159</f>
        <v>-2567.24</v>
      </c>
      <c r="I170" s="91"/>
      <c r="J170" s="91">
        <f>J159</f>
        <v>-110000</v>
      </c>
      <c r="K170" s="90"/>
      <c r="L170" s="46">
        <f>-L159</f>
        <v>-1031627.26</v>
      </c>
    </row>
    <row r="171" spans="1:12" ht="15.75">
      <c r="A171" s="92" t="s">
        <v>161</v>
      </c>
      <c r="B171" s="89"/>
      <c r="C171" s="89"/>
      <c r="D171" s="89"/>
      <c r="E171" s="89"/>
      <c r="F171" s="46">
        <v>15000</v>
      </c>
      <c r="G171" s="90"/>
      <c r="H171" s="91">
        <f>H169-H170</f>
        <v>2567.24</v>
      </c>
      <c r="I171" s="91"/>
      <c r="J171" s="91">
        <f>J169-J170</f>
        <v>110180</v>
      </c>
      <c r="K171" s="90"/>
      <c r="L171" s="46">
        <v>15000</v>
      </c>
    </row>
    <row r="172" spans="1:13" ht="15.75">
      <c r="A172" s="93" t="s">
        <v>139</v>
      </c>
      <c r="B172" s="89"/>
      <c r="C172" s="89"/>
      <c r="D172" s="89"/>
      <c r="E172" s="89"/>
      <c r="F172" s="46">
        <f>-SUM(F169:F171)</f>
        <v>441036</v>
      </c>
      <c r="G172" s="90"/>
      <c r="H172" s="94" t="s">
        <v>148</v>
      </c>
      <c r="I172" s="94"/>
      <c r="J172" s="94"/>
      <c r="K172" s="90"/>
      <c r="L172" s="46">
        <f>-SUM(L169:L171)</f>
        <v>376324.27</v>
      </c>
      <c r="M172" s="26"/>
    </row>
    <row r="173" spans="1:12" ht="22.5" customHeight="1">
      <c r="A173" s="93" t="s">
        <v>140</v>
      </c>
      <c r="B173" s="89"/>
      <c r="C173" s="89"/>
      <c r="D173" s="89"/>
      <c r="E173" s="89"/>
      <c r="F173" s="95">
        <f>(F172/F168)*1000</f>
        <v>2.39954820358695</v>
      </c>
      <c r="G173" s="90"/>
      <c r="H173" s="90"/>
      <c r="I173" s="90"/>
      <c r="J173" s="90"/>
      <c r="K173" s="96"/>
      <c r="L173" s="95">
        <f>(L172/F168)*1000</f>
        <v>2.0474705603276613</v>
      </c>
    </row>
    <row r="174" spans="1:12" ht="6.75" customHeight="1">
      <c r="A174" s="89"/>
      <c r="B174" s="89"/>
      <c r="C174" s="89"/>
      <c r="D174" s="89"/>
      <c r="E174" s="89"/>
      <c r="F174" s="90"/>
      <c r="G174" s="90"/>
      <c r="H174" s="90"/>
      <c r="I174" s="90"/>
      <c r="J174" s="90"/>
      <c r="K174" s="90"/>
      <c r="L174" s="90"/>
    </row>
    <row r="175" spans="1:12" ht="16.5" customHeight="1">
      <c r="A175" s="92" t="s">
        <v>175</v>
      </c>
      <c r="B175" s="89"/>
      <c r="C175" s="89"/>
      <c r="D175" s="89"/>
      <c r="E175" s="89"/>
      <c r="F175" s="97"/>
      <c r="G175" s="90"/>
      <c r="H175" s="46">
        <v>135000</v>
      </c>
      <c r="I175" s="90"/>
      <c r="J175" s="46"/>
      <c r="K175" s="90"/>
      <c r="L175" s="90"/>
    </row>
    <row r="176" spans="1:12" ht="6.75" customHeight="1">
      <c r="A176" s="89"/>
      <c r="B176" s="89"/>
      <c r="C176" s="89"/>
      <c r="D176" s="89"/>
      <c r="E176" s="89"/>
      <c r="F176" s="90"/>
      <c r="G176" s="90"/>
      <c r="H176" s="90"/>
      <c r="I176" s="90"/>
      <c r="J176" s="90"/>
      <c r="K176" s="90"/>
      <c r="L176" s="90"/>
    </row>
    <row r="177" spans="1:12" ht="15.75">
      <c r="A177" s="92" t="s">
        <v>178</v>
      </c>
      <c r="B177" s="89"/>
      <c r="C177" s="89"/>
      <c r="D177" s="89"/>
      <c r="E177" s="89"/>
      <c r="F177" s="97"/>
      <c r="G177" s="90"/>
      <c r="H177" s="90"/>
      <c r="I177" s="90"/>
      <c r="J177" s="90"/>
      <c r="K177" s="90"/>
      <c r="L177" s="46">
        <f>H175</f>
        <v>135000</v>
      </c>
    </row>
    <row r="178" spans="1:12" ht="15.75">
      <c r="A178" s="89"/>
      <c r="B178" s="89"/>
      <c r="C178" s="89"/>
      <c r="D178" s="89"/>
      <c r="E178" s="89" t="s">
        <v>116</v>
      </c>
      <c r="F178" s="97"/>
      <c r="G178" s="90"/>
      <c r="H178" s="90"/>
      <c r="I178" s="90"/>
      <c r="J178" s="90"/>
      <c r="K178" s="90"/>
      <c r="L178" s="46">
        <f>L50</f>
        <v>640302.99</v>
      </c>
    </row>
    <row r="179" spans="1:12" ht="15.75">
      <c r="A179" s="89"/>
      <c r="B179" s="89"/>
      <c r="C179" s="89"/>
      <c r="D179" s="89"/>
      <c r="E179" s="89" t="s">
        <v>117</v>
      </c>
      <c r="F179" s="97"/>
      <c r="G179" s="90"/>
      <c r="H179" s="90"/>
      <c r="I179" s="90"/>
      <c r="J179" s="90"/>
      <c r="K179" s="90"/>
      <c r="L179" s="46">
        <f>L170+L171</f>
        <v>-1016627.26</v>
      </c>
    </row>
    <row r="180" spans="1:12" ht="15.75">
      <c r="A180" s="89"/>
      <c r="B180" s="89"/>
      <c r="C180" s="89"/>
      <c r="D180" s="89"/>
      <c r="E180" s="92" t="s">
        <v>176</v>
      </c>
      <c r="F180" s="97"/>
      <c r="G180" s="90"/>
      <c r="H180" s="90"/>
      <c r="I180" s="90"/>
      <c r="J180" s="90"/>
      <c r="K180" s="90"/>
      <c r="L180" s="91">
        <f>L172</f>
        <v>376324.27</v>
      </c>
    </row>
    <row r="181" spans="1:12" ht="33.75" customHeight="1">
      <c r="A181" s="92" t="s">
        <v>175</v>
      </c>
      <c r="B181" s="89"/>
      <c r="C181" s="89"/>
      <c r="D181" s="89"/>
      <c r="E181" s="89"/>
      <c r="F181" s="97"/>
      <c r="G181" s="90"/>
      <c r="H181" s="90"/>
      <c r="I181" s="90"/>
      <c r="J181" s="90"/>
      <c r="K181" s="90"/>
      <c r="L181" s="46">
        <f>SUM(L177:L180)</f>
        <v>135000</v>
      </c>
    </row>
    <row r="182" spans="1:12" ht="15.75">
      <c r="A182" s="89"/>
      <c r="B182" s="89"/>
      <c r="C182" s="89"/>
      <c r="D182" s="89"/>
      <c r="E182" s="89"/>
      <c r="F182" s="90"/>
      <c r="G182" s="90"/>
      <c r="H182" s="90"/>
      <c r="I182" s="90"/>
      <c r="J182" s="90"/>
      <c r="K182" s="90"/>
      <c r="L182" s="90"/>
    </row>
  </sheetData>
  <sheetProtection/>
  <mergeCells count="3">
    <mergeCell ref="A1:L1"/>
    <mergeCell ref="A2:L2"/>
    <mergeCell ref="H168:L168"/>
  </mergeCells>
  <printOptions gridLines="1" horizontalCentered="1"/>
  <pageMargins left="0.3" right="0.3" top="0.3" bottom="0.5" header="0.25" footer="0.45"/>
  <pageSetup fitToHeight="0" horizontalDpi="600" verticalDpi="600" orientation="portrait" r:id="rId1"/>
  <headerFooter alignWithMargins="0">
    <oddFooter>&amp;RPage &amp;P of &amp;N</oddFooter>
  </headerFooter>
  <rowBreaks count="4" manualBreakCount="4">
    <brk id="50" max="255" man="1"/>
    <brk id="80" max="255" man="1"/>
    <brk id="114" max="255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PageLayoutView="0" workbookViewId="0" topLeftCell="A33">
      <selection activeCell="A56" sqref="A56"/>
    </sheetView>
  </sheetViews>
  <sheetFormatPr defaultColWidth="9.140625" defaultRowHeight="12.75"/>
  <cols>
    <col min="1" max="5" width="9.140625" style="152" customWidth="1"/>
    <col min="6" max="6" width="12.28125" style="152" customWidth="1"/>
    <col min="7" max="7" width="13.8515625" style="152" customWidth="1"/>
    <col min="8" max="8" width="13.57421875" style="152" bestFit="1" customWidth="1"/>
    <col min="9" max="9" width="9.140625" style="152" customWidth="1"/>
    <col min="10" max="10" width="6.7109375" style="152" customWidth="1"/>
    <col min="11" max="11" width="8.00390625" style="152" customWidth="1"/>
    <col min="12" max="12" width="21.140625" style="152" customWidth="1"/>
    <col min="13" max="16384" width="9.140625" style="152" customWidth="1"/>
  </cols>
  <sheetData>
    <row r="1" spans="1:12" ht="20.25">
      <c r="A1" s="248" t="s">
        <v>114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21" thickBot="1">
      <c r="A2" s="250" t="s">
        <v>226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ht="15.75">
      <c r="A3" s="155"/>
      <c r="B3" s="155"/>
      <c r="C3" s="155"/>
      <c r="D3" s="155"/>
      <c r="E3" s="155"/>
      <c r="F3" s="200"/>
      <c r="G3" s="199"/>
      <c r="H3" s="193"/>
      <c r="I3" s="198"/>
      <c r="J3" s="193"/>
      <c r="K3" s="198"/>
      <c r="L3" s="195" t="s">
        <v>210</v>
      </c>
    </row>
    <row r="4" spans="1:12" ht="15.75">
      <c r="A4" s="185"/>
      <c r="B4" s="185"/>
      <c r="C4" s="185"/>
      <c r="D4" s="185"/>
      <c r="E4" s="185"/>
      <c r="F4" s="193"/>
      <c r="G4" s="193"/>
      <c r="H4" s="193"/>
      <c r="I4" s="196"/>
      <c r="J4" s="197"/>
      <c r="K4" s="196"/>
      <c r="L4" s="195" t="s">
        <v>206</v>
      </c>
    </row>
    <row r="5" spans="1:12" ht="16.5" thickBot="1">
      <c r="A5" s="194"/>
      <c r="B5" s="194"/>
      <c r="C5" s="194"/>
      <c r="D5" s="194"/>
      <c r="E5" s="194"/>
      <c r="F5" s="193"/>
      <c r="G5" s="193"/>
      <c r="H5" s="193"/>
      <c r="I5" s="193"/>
      <c r="J5" s="193"/>
      <c r="K5" s="193"/>
      <c r="L5" s="192" t="s">
        <v>105</v>
      </c>
    </row>
    <row r="6" spans="1:12" ht="16.5" thickTop="1">
      <c r="A6" s="185"/>
      <c r="B6" s="185" t="s">
        <v>0</v>
      </c>
      <c r="C6" s="185"/>
      <c r="D6" s="185"/>
      <c r="E6" s="185"/>
      <c r="F6" s="186"/>
      <c r="G6" s="188"/>
      <c r="H6" s="186"/>
      <c r="I6" s="188"/>
      <c r="J6" s="188"/>
      <c r="K6" s="188"/>
      <c r="L6" s="175"/>
    </row>
    <row r="7" spans="1:12" ht="15.75">
      <c r="A7" s="185"/>
      <c r="B7" s="185"/>
      <c r="C7" s="185" t="s">
        <v>3</v>
      </c>
      <c r="D7" s="185"/>
      <c r="E7" s="185"/>
      <c r="F7" s="186"/>
      <c r="G7" s="186"/>
      <c r="H7" s="186"/>
      <c r="I7" s="186"/>
      <c r="J7" s="186"/>
      <c r="K7" s="186"/>
      <c r="L7" s="175">
        <f>'2017 Budget'!L31</f>
        <v>8449</v>
      </c>
    </row>
    <row r="8" spans="1:12" ht="15.75">
      <c r="A8" s="185"/>
      <c r="B8" s="185"/>
      <c r="C8" s="185" t="s">
        <v>10</v>
      </c>
      <c r="D8" s="185"/>
      <c r="E8" s="185"/>
      <c r="F8" s="186"/>
      <c r="G8" s="186"/>
      <c r="H8" s="186"/>
      <c r="I8" s="186"/>
      <c r="J8" s="186"/>
      <c r="K8" s="186"/>
      <c r="L8" s="175">
        <f>'2017 Budget'!L40</f>
        <v>27400</v>
      </c>
    </row>
    <row r="9" spans="1:12" ht="15.75">
      <c r="A9" s="185"/>
      <c r="B9" s="185"/>
      <c r="C9" s="185" t="s">
        <v>17</v>
      </c>
      <c r="D9" s="185"/>
      <c r="E9" s="185"/>
      <c r="F9" s="186"/>
      <c r="G9" s="186"/>
      <c r="H9" s="186"/>
      <c r="I9" s="186"/>
      <c r="J9" s="186"/>
      <c r="K9" s="186"/>
      <c r="L9" s="175">
        <f>'2017 Budget'!L42</f>
        <v>21132</v>
      </c>
    </row>
    <row r="10" spans="1:12" ht="15.75">
      <c r="A10" s="185"/>
      <c r="B10" s="185"/>
      <c r="C10" s="185" t="s">
        <v>18</v>
      </c>
      <c r="D10" s="185"/>
      <c r="E10" s="185"/>
      <c r="F10" s="188"/>
      <c r="G10" s="188"/>
      <c r="H10" s="188"/>
      <c r="I10" s="188"/>
      <c r="J10" s="188"/>
      <c r="K10" s="188"/>
      <c r="L10" s="191">
        <f>'2017 Budget'!L49</f>
        <v>107373</v>
      </c>
    </row>
    <row r="11" spans="1:12" ht="16.5" thickBot="1">
      <c r="A11" s="187"/>
      <c r="B11" s="187"/>
      <c r="C11" s="187" t="s">
        <v>205</v>
      </c>
      <c r="D11" s="187"/>
      <c r="E11" s="187"/>
      <c r="F11" s="190"/>
      <c r="G11" s="190"/>
      <c r="H11" s="190"/>
      <c r="I11" s="190"/>
      <c r="J11" s="190"/>
      <c r="K11" s="190"/>
      <c r="L11" s="189">
        <f>'2017 Budget'!L32</f>
        <v>0</v>
      </c>
    </row>
    <row r="12" spans="1:12" ht="15.75">
      <c r="A12" s="185"/>
      <c r="B12" s="185" t="s">
        <v>19</v>
      </c>
      <c r="C12" s="185"/>
      <c r="D12" s="185"/>
      <c r="E12" s="185"/>
      <c r="F12" s="186"/>
      <c r="G12" s="186"/>
      <c r="H12" s="186"/>
      <c r="I12" s="186"/>
      <c r="J12" s="186"/>
      <c r="K12" s="186"/>
      <c r="L12" s="175">
        <f>SUM(L11+L10+L9+L8+L7)</f>
        <v>164354</v>
      </c>
    </row>
    <row r="13" spans="1:12" ht="15.75">
      <c r="A13" s="185"/>
      <c r="B13" s="185" t="s">
        <v>20</v>
      </c>
      <c r="C13" s="185"/>
      <c r="D13" s="185"/>
      <c r="E13" s="185"/>
      <c r="F13" s="186"/>
      <c r="G13" s="188"/>
      <c r="H13" s="186"/>
      <c r="I13" s="188"/>
      <c r="J13" s="188"/>
      <c r="K13" s="188"/>
      <c r="L13" s="175"/>
    </row>
    <row r="14" spans="1:12" ht="15.75">
      <c r="A14" s="185"/>
      <c r="B14" s="185"/>
      <c r="C14" s="185" t="s">
        <v>21</v>
      </c>
      <c r="D14" s="185"/>
      <c r="E14" s="185"/>
      <c r="F14" s="186"/>
      <c r="G14" s="186"/>
      <c r="H14" s="186"/>
      <c r="I14" s="186"/>
      <c r="J14" s="186"/>
      <c r="K14" s="186"/>
      <c r="L14" s="175">
        <f>'2017 Budget'!L56</f>
        <v>10200</v>
      </c>
    </row>
    <row r="15" spans="1:12" ht="15.75">
      <c r="A15" s="185"/>
      <c r="B15" s="185"/>
      <c r="C15" s="185" t="s">
        <v>25</v>
      </c>
      <c r="D15" s="185"/>
      <c r="E15" s="185"/>
      <c r="F15" s="186"/>
      <c r="G15" s="186"/>
      <c r="H15" s="186"/>
      <c r="I15" s="186"/>
      <c r="J15" s="186"/>
      <c r="K15" s="186"/>
      <c r="L15" s="175">
        <f>'2017 Budget'!L59</f>
        <v>129</v>
      </c>
    </row>
    <row r="16" spans="1:12" ht="15.75">
      <c r="A16" s="185"/>
      <c r="B16" s="185"/>
      <c r="C16" s="185" t="s">
        <v>27</v>
      </c>
      <c r="D16" s="185"/>
      <c r="E16" s="185"/>
      <c r="F16" s="186"/>
      <c r="G16" s="186"/>
      <c r="H16" s="186"/>
      <c r="I16" s="186"/>
      <c r="J16" s="186"/>
      <c r="K16" s="186"/>
      <c r="L16" s="175">
        <f>'2017 Budget'!L64</f>
        <v>20260</v>
      </c>
    </row>
    <row r="17" spans="1:12" ht="15.75">
      <c r="A17" s="185"/>
      <c r="B17" s="185"/>
      <c r="C17" s="185" t="s">
        <v>29</v>
      </c>
      <c r="D17" s="185"/>
      <c r="E17" s="185"/>
      <c r="F17" s="186"/>
      <c r="G17" s="186"/>
      <c r="H17" s="186"/>
      <c r="I17" s="186"/>
      <c r="J17" s="186"/>
      <c r="K17" s="186"/>
      <c r="L17" s="175">
        <f>'2017 Budget'!L75</f>
        <v>38050</v>
      </c>
    </row>
    <row r="18" spans="1:12" ht="15.75">
      <c r="A18" s="185"/>
      <c r="B18" s="185"/>
      <c r="C18" s="185" t="s">
        <v>36</v>
      </c>
      <c r="D18" s="185"/>
      <c r="E18" s="185"/>
      <c r="F18" s="186"/>
      <c r="G18" s="186"/>
      <c r="H18" s="186"/>
      <c r="I18" s="186"/>
      <c r="J18" s="186"/>
      <c r="K18" s="186"/>
      <c r="L18" s="175">
        <f>'2017 Budget'!L80</f>
        <v>10000</v>
      </c>
    </row>
    <row r="19" spans="1:12" ht="15.75">
      <c r="A19" s="185"/>
      <c r="B19" s="185"/>
      <c r="C19" s="185" t="s">
        <v>88</v>
      </c>
      <c r="D19" s="185"/>
      <c r="E19" s="185"/>
      <c r="F19" s="186"/>
      <c r="G19" s="186"/>
      <c r="H19" s="186"/>
      <c r="I19" s="186"/>
      <c r="J19" s="186"/>
      <c r="K19" s="186"/>
      <c r="L19" s="175">
        <v>37221</v>
      </c>
    </row>
    <row r="20" spans="1:12" ht="15.75">
      <c r="A20" s="185"/>
      <c r="B20" s="185"/>
      <c r="C20" s="185" t="s">
        <v>37</v>
      </c>
      <c r="D20" s="185"/>
      <c r="E20" s="185"/>
      <c r="F20" s="186"/>
      <c r="G20" s="186"/>
      <c r="H20" s="186"/>
      <c r="I20" s="186"/>
      <c r="J20" s="186"/>
      <c r="K20" s="186"/>
      <c r="L20" s="175">
        <f>'2017 Budget'!L92</f>
        <v>5840</v>
      </c>
    </row>
    <row r="21" spans="1:12" ht="15.75">
      <c r="A21" s="185"/>
      <c r="B21" s="185"/>
      <c r="C21" s="185" t="s">
        <v>42</v>
      </c>
      <c r="D21" s="185"/>
      <c r="E21" s="185"/>
      <c r="F21" s="186"/>
      <c r="G21" s="186"/>
      <c r="H21" s="186"/>
      <c r="I21" s="186"/>
      <c r="J21" s="186"/>
      <c r="K21" s="186"/>
      <c r="L21" s="175">
        <f>'2017 Budget'!L106</f>
        <v>276050</v>
      </c>
    </row>
    <row r="22" spans="1:12" ht="15.75">
      <c r="A22" s="185"/>
      <c r="B22" s="185"/>
      <c r="C22" s="185" t="s">
        <v>102</v>
      </c>
      <c r="D22" s="185"/>
      <c r="E22" s="185"/>
      <c r="F22" s="186"/>
      <c r="G22" s="186"/>
      <c r="H22" s="186"/>
      <c r="I22" s="186"/>
      <c r="J22" s="186"/>
      <c r="K22" s="186"/>
      <c r="L22" s="175">
        <f>'2017 Budget'!L110</f>
        <v>2770</v>
      </c>
    </row>
    <row r="23" spans="1:12" ht="15.75">
      <c r="A23" s="185"/>
      <c r="B23" s="185"/>
      <c r="C23" s="185" t="s">
        <v>50</v>
      </c>
      <c r="D23" s="185"/>
      <c r="E23" s="185"/>
      <c r="F23" s="186"/>
      <c r="G23" s="186"/>
      <c r="H23" s="186"/>
      <c r="I23" s="186"/>
      <c r="J23" s="186"/>
      <c r="K23" s="186"/>
      <c r="L23" s="175">
        <f>'2017 Budget'!L117</f>
        <v>8823</v>
      </c>
    </row>
    <row r="24" spans="1:12" ht="15.75">
      <c r="A24" s="185"/>
      <c r="B24" s="185"/>
      <c r="C24" s="185" t="s">
        <v>53</v>
      </c>
      <c r="D24" s="185"/>
      <c r="E24" s="185"/>
      <c r="F24" s="186"/>
      <c r="G24" s="186"/>
      <c r="H24" s="186"/>
      <c r="I24" s="186"/>
      <c r="J24" s="186"/>
      <c r="K24" s="186"/>
      <c r="L24" s="175">
        <v>171574</v>
      </c>
    </row>
    <row r="25" spans="1:12" ht="15.75">
      <c r="A25" s="185"/>
      <c r="B25" s="185"/>
      <c r="C25" s="185" t="s">
        <v>59</v>
      </c>
      <c r="D25" s="185"/>
      <c r="E25" s="185"/>
      <c r="F25" s="186"/>
      <c r="G25" s="186"/>
      <c r="H25" s="186"/>
      <c r="I25" s="186"/>
      <c r="J25" s="186"/>
      <c r="K25" s="186"/>
      <c r="L25" s="175">
        <f>'2017 Budget'!L134</f>
        <v>27487</v>
      </c>
    </row>
    <row r="26" spans="1:12" ht="15.75">
      <c r="A26" s="185"/>
      <c r="B26" s="185"/>
      <c r="C26" s="185" t="s">
        <v>61</v>
      </c>
      <c r="D26" s="185"/>
      <c r="E26" s="185"/>
      <c r="F26" s="186"/>
      <c r="G26" s="186"/>
      <c r="H26" s="186"/>
      <c r="I26" s="186"/>
      <c r="J26" s="186"/>
      <c r="K26" s="186"/>
      <c r="L26" s="175">
        <f>'2017 Budget'!L148</f>
        <v>22250</v>
      </c>
    </row>
    <row r="27" spans="1:12" ht="16.5" thickBot="1">
      <c r="A27" s="187"/>
      <c r="B27" s="187"/>
      <c r="C27" s="187" t="s">
        <v>71</v>
      </c>
      <c r="D27" s="187"/>
      <c r="E27" s="187"/>
      <c r="F27" s="186"/>
      <c r="G27" s="186"/>
      <c r="H27" s="186"/>
      <c r="I27" s="186"/>
      <c r="J27" s="186"/>
      <c r="K27" s="186"/>
      <c r="L27" s="175">
        <f>'2017 Budget'!L155</f>
        <v>11189</v>
      </c>
    </row>
    <row r="28" spans="1:12" ht="15.75">
      <c r="A28" s="185"/>
      <c r="B28" s="185" t="s">
        <v>73</v>
      </c>
      <c r="C28" s="185"/>
      <c r="D28" s="185"/>
      <c r="E28" s="185"/>
      <c r="F28" s="184"/>
      <c r="G28" s="184"/>
      <c r="H28" s="184"/>
      <c r="I28" s="184"/>
      <c r="J28" s="184"/>
      <c r="K28" s="184"/>
      <c r="L28" s="183">
        <f>SUM(L14:L27)</f>
        <v>641843</v>
      </c>
    </row>
    <row r="29" spans="1:12" ht="16.5" thickBot="1">
      <c r="A29" s="174"/>
      <c r="B29" s="174"/>
      <c r="C29" s="174"/>
      <c r="D29" s="174"/>
      <c r="E29" s="174"/>
      <c r="F29" s="173"/>
      <c r="G29" s="173"/>
      <c r="H29" s="173"/>
      <c r="I29" s="173"/>
      <c r="J29" s="173"/>
      <c r="K29" s="173"/>
      <c r="L29" s="173"/>
    </row>
    <row r="30" spans="1:12" ht="16.5" thickBot="1">
      <c r="A30" s="181" t="s">
        <v>125</v>
      </c>
      <c r="B30" s="181"/>
      <c r="C30" s="181"/>
      <c r="D30" s="181"/>
      <c r="E30" s="181"/>
      <c r="F30" s="182"/>
      <c r="G30" s="182"/>
      <c r="H30" s="182"/>
      <c r="I30" s="182"/>
      <c r="J30" s="182"/>
      <c r="K30" s="182"/>
      <c r="L30" s="182" t="s">
        <v>204</v>
      </c>
    </row>
    <row r="31" spans="1:12" ht="16.5" thickBot="1">
      <c r="A31" s="178"/>
      <c r="B31" s="178"/>
      <c r="C31" s="178"/>
      <c r="D31" s="178"/>
      <c r="F31" s="181" t="s">
        <v>108</v>
      </c>
      <c r="G31" s="154"/>
      <c r="H31" s="180" t="s">
        <v>141</v>
      </c>
      <c r="I31" s="154"/>
      <c r="J31" s="154"/>
      <c r="K31" s="154"/>
      <c r="L31" s="179" t="s">
        <v>109</v>
      </c>
    </row>
    <row r="32" spans="1:12" ht="15.75">
      <c r="A32" s="178" t="s">
        <v>110</v>
      </c>
      <c r="B32" s="178"/>
      <c r="C32" s="178"/>
      <c r="D32" s="178"/>
      <c r="F32" s="177">
        <v>11000</v>
      </c>
      <c r="G32" s="176"/>
      <c r="H32" s="177">
        <v>12000</v>
      </c>
      <c r="I32" s="176"/>
      <c r="J32" s="176"/>
      <c r="K32" s="176"/>
      <c r="L32" s="175">
        <f>SUM(H32-F32)</f>
        <v>1000</v>
      </c>
    </row>
    <row r="33" spans="1:12" ht="15.75">
      <c r="A33" s="178" t="s">
        <v>112</v>
      </c>
      <c r="B33" s="178"/>
      <c r="C33" s="178"/>
      <c r="D33" s="178"/>
      <c r="F33" s="177">
        <v>6000</v>
      </c>
      <c r="G33" s="176"/>
      <c r="H33" s="177">
        <v>6000</v>
      </c>
      <c r="I33" s="176"/>
      <c r="J33" s="176"/>
      <c r="K33" s="176"/>
      <c r="L33" s="175">
        <f>H33-F33</f>
        <v>0</v>
      </c>
    </row>
    <row r="34" spans="1:12" ht="15.75">
      <c r="A34" s="178" t="s">
        <v>113</v>
      </c>
      <c r="B34" s="178"/>
      <c r="C34" s="178"/>
      <c r="D34" s="178"/>
      <c r="F34" s="177">
        <v>6000</v>
      </c>
      <c r="G34" s="176"/>
      <c r="H34" s="177">
        <v>6000</v>
      </c>
      <c r="I34" s="176"/>
      <c r="J34" s="176"/>
      <c r="K34" s="176"/>
      <c r="L34" s="175">
        <f>H34-F34</f>
        <v>0</v>
      </c>
    </row>
    <row r="35" spans="1:12" ht="15.75">
      <c r="A35" s="178" t="s">
        <v>203</v>
      </c>
      <c r="B35" s="178"/>
      <c r="C35" s="178"/>
      <c r="D35" s="178"/>
      <c r="F35" s="176">
        <v>26780</v>
      </c>
      <c r="G35" s="176"/>
      <c r="H35" s="177">
        <v>26780</v>
      </c>
      <c r="I35" s="176"/>
      <c r="J35" s="176"/>
      <c r="K35" s="176"/>
      <c r="L35" s="175">
        <f>H35-F35</f>
        <v>0</v>
      </c>
    </row>
    <row r="36" spans="1:12" ht="15.75">
      <c r="A36" s="178" t="s">
        <v>111</v>
      </c>
      <c r="B36" s="178"/>
      <c r="C36" s="178"/>
      <c r="D36" s="178"/>
      <c r="F36" s="177">
        <v>9000</v>
      </c>
      <c r="G36" s="176"/>
      <c r="H36" s="177">
        <v>9000</v>
      </c>
      <c r="I36" s="176"/>
      <c r="J36" s="176"/>
      <c r="K36" s="176"/>
      <c r="L36" s="175">
        <f>H36-F36</f>
        <v>0</v>
      </c>
    </row>
    <row r="37" spans="1:12" ht="16.5" thickBot="1">
      <c r="A37" s="174"/>
      <c r="B37" s="174"/>
      <c r="C37" s="174"/>
      <c r="D37" s="174"/>
      <c r="E37" s="174"/>
      <c r="F37" s="173"/>
      <c r="G37" s="173"/>
      <c r="H37" s="173"/>
      <c r="I37" s="173"/>
      <c r="J37" s="173"/>
      <c r="K37" s="173"/>
      <c r="L37" s="173"/>
    </row>
    <row r="38" spans="1:12" ht="15.75">
      <c r="A38" s="172" t="s">
        <v>126</v>
      </c>
      <c r="B38" s="172"/>
      <c r="C38" s="172"/>
      <c r="D38" s="172"/>
      <c r="E38" s="172"/>
      <c r="F38" s="171"/>
      <c r="G38" s="171"/>
      <c r="H38" s="171"/>
      <c r="I38" s="171"/>
      <c r="J38" s="171"/>
      <c r="K38" s="171"/>
      <c r="L38" s="201">
        <f>'2017 Budget'!L168</f>
        <v>276050</v>
      </c>
    </row>
    <row r="39" spans="1:12" ht="16.5" thickBot="1">
      <c r="A39" s="170"/>
      <c r="B39" s="170"/>
      <c r="C39" s="170"/>
      <c r="D39" s="170"/>
      <c r="E39" s="170"/>
      <c r="F39" s="169"/>
      <c r="G39" s="169"/>
      <c r="H39" s="169"/>
      <c r="I39" s="169"/>
      <c r="J39" s="169"/>
      <c r="K39" s="169"/>
      <c r="L39" s="202"/>
    </row>
    <row r="40" spans="1:12" ht="15.75">
      <c r="A40" s="159" t="s">
        <v>106</v>
      </c>
      <c r="B40" s="159"/>
      <c r="C40" s="159"/>
      <c r="D40" s="159"/>
      <c r="E40" s="159"/>
      <c r="F40" s="168"/>
      <c r="G40" s="157"/>
      <c r="H40" s="252">
        <f>'2017 Budget'!L171</f>
        <v>196865100</v>
      </c>
      <c r="I40" s="253"/>
      <c r="J40" s="253"/>
      <c r="K40" s="253"/>
      <c r="L40" s="253"/>
    </row>
    <row r="41" spans="1:12" ht="15.75">
      <c r="A41" s="159" t="str">
        <f>'2017 Budget'!A172</f>
        <v>Estimated 2017 Income</v>
      </c>
      <c r="B41" s="159"/>
      <c r="C41" s="159"/>
      <c r="D41" s="159"/>
      <c r="E41" s="159"/>
      <c r="F41" s="163"/>
      <c r="G41" s="157"/>
      <c r="H41" s="160"/>
      <c r="I41" s="166"/>
      <c r="J41" s="166"/>
      <c r="K41" s="166"/>
      <c r="L41" s="203">
        <f>'2017 Budget'!L172</f>
        <v>164354</v>
      </c>
    </row>
    <row r="42" spans="1:12" ht="15.75">
      <c r="A42" s="167" t="str">
        <f>'2017 Budget'!A173</f>
        <v>Less:  Estimated 2017 Expenses</v>
      </c>
      <c r="B42" s="159"/>
      <c r="C42" s="159"/>
      <c r="D42" s="159"/>
      <c r="E42" s="159"/>
      <c r="F42" s="163"/>
      <c r="G42" s="157"/>
      <c r="H42" s="160"/>
      <c r="I42" s="166"/>
      <c r="J42" s="166"/>
      <c r="K42" s="166"/>
      <c r="L42" s="203">
        <f>'2017 Budget'!L173</f>
        <v>-641843</v>
      </c>
    </row>
    <row r="43" spans="1:12" ht="15.75">
      <c r="A43" s="167" t="s">
        <v>207</v>
      </c>
      <c r="B43" s="159"/>
      <c r="C43" s="159"/>
      <c r="D43" s="159"/>
      <c r="E43" s="159"/>
      <c r="F43" s="163"/>
      <c r="G43" s="157"/>
      <c r="H43" s="160"/>
      <c r="I43" s="166"/>
      <c r="J43" s="166"/>
      <c r="K43" s="166"/>
      <c r="L43" s="204">
        <f>'2017 Budget'!L174</f>
        <v>477489</v>
      </c>
    </row>
    <row r="44" spans="1:12" ht="15.75">
      <c r="A44" s="165" t="s">
        <v>208</v>
      </c>
      <c r="L44" s="164">
        <f>(L43/H40)*1000</f>
        <v>2.4254629185162835</v>
      </c>
    </row>
    <row r="45" spans="1:12" ht="15.75">
      <c r="A45" s="159" t="str">
        <f>'2017 Budget'!A184</f>
        <v>Estimated General Fund Balance on Hand 1/1/17</v>
      </c>
      <c r="B45" s="159"/>
      <c r="C45" s="159"/>
      <c r="D45" s="159"/>
      <c r="E45" s="159"/>
      <c r="F45" s="161"/>
      <c r="G45" s="157"/>
      <c r="H45" s="156">
        <v>161000</v>
      </c>
      <c r="I45" s="156"/>
      <c r="J45" s="156"/>
      <c r="K45" s="156"/>
      <c r="L45" s="162"/>
    </row>
    <row r="46" spans="1:12" ht="15.75">
      <c r="A46" s="159"/>
      <c r="B46" s="159"/>
      <c r="C46" s="159"/>
      <c r="D46" s="159"/>
      <c r="E46" s="159"/>
      <c r="F46" s="163"/>
      <c r="G46" s="157"/>
      <c r="H46" s="156"/>
      <c r="I46" s="156"/>
      <c r="J46" s="156"/>
      <c r="K46" s="156"/>
      <c r="L46" s="162"/>
    </row>
    <row r="47" spans="1:12" ht="15.75">
      <c r="A47" s="159" t="str">
        <f>'2017 Budget'!A184</f>
        <v>Estimated General Fund Balance on Hand 1/1/17</v>
      </c>
      <c r="B47" s="159"/>
      <c r="C47" s="159"/>
      <c r="D47" s="159"/>
      <c r="E47" s="159"/>
      <c r="F47" s="161"/>
      <c r="G47" s="157"/>
      <c r="H47" s="156"/>
      <c r="I47" s="156"/>
      <c r="J47" s="156"/>
      <c r="K47" s="156"/>
      <c r="L47" s="204">
        <f>'2017 Budget'!L184</f>
        <v>161000</v>
      </c>
    </row>
    <row r="48" spans="1:12" ht="15.75">
      <c r="A48" s="159"/>
      <c r="B48" s="159"/>
      <c r="C48" s="159"/>
      <c r="D48" s="159"/>
      <c r="E48" s="159" t="s">
        <v>229</v>
      </c>
      <c r="F48" s="161"/>
      <c r="G48" s="157"/>
      <c r="H48" s="156"/>
      <c r="I48" s="156"/>
      <c r="J48" s="156"/>
      <c r="K48" s="156"/>
      <c r="L48" s="204">
        <f>'2017 Budget'!L185</f>
        <v>164354</v>
      </c>
    </row>
    <row r="49" spans="1:12" ht="15.75">
      <c r="A49" s="159"/>
      <c r="B49" s="159"/>
      <c r="C49" s="159"/>
      <c r="D49" s="159"/>
      <c r="E49" s="159" t="s">
        <v>117</v>
      </c>
      <c r="F49" s="161"/>
      <c r="G49" s="157"/>
      <c r="H49" s="156"/>
      <c r="I49" s="156"/>
      <c r="J49" s="156"/>
      <c r="K49" s="156"/>
      <c r="L49" s="204">
        <f>'2017 Budget'!L186</f>
        <v>-641843</v>
      </c>
    </row>
    <row r="50" spans="1:12" ht="15.75">
      <c r="A50" s="159"/>
      <c r="B50" s="159"/>
      <c r="C50" s="159"/>
      <c r="D50" s="159"/>
      <c r="E50" s="159" t="str">
        <f>'2017 Budget'!E187</f>
        <v>2016 Tax Levy Received in 2017</v>
      </c>
      <c r="F50" s="158"/>
      <c r="G50" s="157"/>
      <c r="H50" s="156"/>
      <c r="I50" s="156"/>
      <c r="J50" s="156"/>
      <c r="K50" s="156"/>
      <c r="L50" s="205">
        <f>'2017 Budget'!L187</f>
        <v>477489</v>
      </c>
    </row>
    <row r="51" spans="1:12" ht="15.75">
      <c r="A51" s="159"/>
      <c r="B51" s="159"/>
      <c r="C51" s="159"/>
      <c r="D51" s="159"/>
      <c r="E51" s="159" t="s">
        <v>180</v>
      </c>
      <c r="F51" s="158"/>
      <c r="G51" s="157"/>
      <c r="H51" s="156"/>
      <c r="I51" s="156"/>
      <c r="J51" s="156"/>
      <c r="K51" s="156"/>
      <c r="L51" s="206">
        <v>0</v>
      </c>
    </row>
    <row r="52" spans="1:12" ht="16.5" thickBot="1">
      <c r="A52" s="159" t="str">
        <f>'2017 Budget'!A189</f>
        <v>Estimated General Fund Balance on Hand 12/31/17</v>
      </c>
      <c r="B52" s="159"/>
      <c r="C52" s="159"/>
      <c r="D52" s="159"/>
      <c r="E52" s="159"/>
      <c r="F52" s="158"/>
      <c r="G52" s="157"/>
      <c r="H52" s="156"/>
      <c r="I52" s="156"/>
      <c r="J52" s="156"/>
      <c r="K52" s="156"/>
      <c r="L52" s="207">
        <f>SUM(L47:L51)</f>
        <v>161000</v>
      </c>
    </row>
    <row r="53" spans="1:12" ht="16.5" thickTop="1">
      <c r="A53" s="155"/>
      <c r="B53" s="155"/>
      <c r="C53" s="155"/>
      <c r="D53" s="155"/>
      <c r="E53" s="155"/>
      <c r="F53" s="153"/>
      <c r="G53" s="154"/>
      <c r="H53" s="153"/>
      <c r="I53" s="154"/>
      <c r="J53" s="154"/>
      <c r="K53" s="154"/>
      <c r="L53" s="153"/>
    </row>
    <row r="54" spans="1:12" ht="15.75">
      <c r="A54" s="155"/>
      <c r="B54" s="155"/>
      <c r="C54" s="155"/>
      <c r="D54" s="155"/>
      <c r="E54" s="155"/>
      <c r="F54" s="153"/>
      <c r="G54" s="154"/>
      <c r="H54" s="153"/>
      <c r="I54" s="154"/>
      <c r="J54" s="154"/>
      <c r="K54" s="154"/>
      <c r="L54" s="153"/>
    </row>
    <row r="55" spans="1:12" ht="124.5" customHeight="1">
      <c r="A55" s="254" t="s">
        <v>244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</row>
  </sheetData>
  <sheetProtection/>
  <mergeCells count="4">
    <mergeCell ref="A1:L1"/>
    <mergeCell ref="A2:L2"/>
    <mergeCell ref="H40:L40"/>
    <mergeCell ref="A55:L55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1"/>
  <sheetViews>
    <sheetView zoomScale="75" zoomScaleNormal="75" workbookViewId="0" topLeftCell="A1">
      <pane ySplit="1" topLeftCell="A84" activePane="bottomLeft" state="frozen"/>
      <selection pane="topLeft" activeCell="A1" sqref="A1"/>
      <selection pane="bottomLeft" activeCell="L85" sqref="L85"/>
    </sheetView>
  </sheetViews>
  <sheetFormatPr defaultColWidth="9.140625" defaultRowHeight="12.75"/>
  <cols>
    <col min="1" max="4" width="1.8515625" style="2" customWidth="1"/>
    <col min="5" max="5" width="39.57421875" style="2" customWidth="1"/>
    <col min="6" max="6" width="14.421875" style="23" customWidth="1"/>
    <col min="7" max="7" width="0.9921875" style="17" customWidth="1"/>
    <col min="8" max="8" width="14.421875" style="23" customWidth="1"/>
    <col min="9" max="9" width="1.421875" style="23" customWidth="1"/>
    <col min="10" max="10" width="15.7109375" style="23" customWidth="1"/>
    <col min="11" max="11" width="1.1484375" style="17" customWidth="1"/>
    <col min="12" max="12" width="17.8515625" style="23" customWidth="1"/>
    <col min="13" max="13" width="0.9921875" style="23" customWidth="1"/>
    <col min="14" max="14" width="11.8515625" style="1" customWidth="1"/>
    <col min="15" max="15" width="13.421875" style="1" bestFit="1" customWidth="1"/>
    <col min="16" max="16" width="16.140625" style="1" bestFit="1" customWidth="1"/>
    <col min="17" max="16384" width="9.140625" style="1" customWidth="1"/>
  </cols>
  <sheetData>
    <row r="1" spans="1:14" ht="15.75">
      <c r="A1" s="256" t="s">
        <v>223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8"/>
    </row>
    <row r="2" spans="1:14" ht="16.5" thickBot="1">
      <c r="A2" s="259" t="s">
        <v>209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60"/>
    </row>
    <row r="3" spans="1:14" ht="21.75" customHeight="1">
      <c r="A3" s="115"/>
      <c r="B3" s="4"/>
      <c r="C3" s="4"/>
      <c r="D3" s="4"/>
      <c r="E3" s="4"/>
      <c r="F3" s="5" t="s">
        <v>181</v>
      </c>
      <c r="G3" s="4"/>
      <c r="H3" s="5" t="s">
        <v>190</v>
      </c>
      <c r="I3" s="5"/>
      <c r="J3" s="7" t="s">
        <v>190</v>
      </c>
      <c r="K3" s="6"/>
      <c r="L3" s="7" t="s">
        <v>210</v>
      </c>
      <c r="M3" s="7"/>
      <c r="N3" s="208" t="s">
        <v>211</v>
      </c>
    </row>
    <row r="4" spans="1:14" ht="15.75">
      <c r="A4" s="116"/>
      <c r="B4" s="117"/>
      <c r="C4" s="117"/>
      <c r="D4" s="117"/>
      <c r="E4" s="117"/>
      <c r="F4" s="64"/>
      <c r="G4" s="5"/>
      <c r="H4" s="5" t="s">
        <v>224</v>
      </c>
      <c r="I4" s="5"/>
      <c r="J4" s="56"/>
      <c r="K4" s="9"/>
      <c r="L4" s="56" t="s">
        <v>149</v>
      </c>
      <c r="M4" s="7"/>
      <c r="N4" s="118" t="s">
        <v>107</v>
      </c>
    </row>
    <row r="5" spans="1:14" s="12" customFormat="1" ht="16.5" thickBot="1">
      <c r="A5" s="119"/>
      <c r="B5" s="5"/>
      <c r="C5" s="5"/>
      <c r="D5" s="5"/>
      <c r="E5" s="5"/>
      <c r="F5" s="11" t="s">
        <v>104</v>
      </c>
      <c r="G5" s="5"/>
      <c r="H5" s="11" t="s">
        <v>104</v>
      </c>
      <c r="I5" s="11"/>
      <c r="J5" s="11" t="s">
        <v>105</v>
      </c>
      <c r="K5" s="5"/>
      <c r="L5" s="11" t="s">
        <v>105</v>
      </c>
      <c r="M5" s="5"/>
      <c r="N5" s="120" t="s">
        <v>115</v>
      </c>
    </row>
    <row r="6" spans="1:14" ht="17.25" customHeight="1" thickTop="1">
      <c r="A6" s="116"/>
      <c r="B6" s="117" t="s">
        <v>0</v>
      </c>
      <c r="C6" s="117"/>
      <c r="D6" s="117"/>
      <c r="E6" s="117"/>
      <c r="F6" s="13"/>
      <c r="G6" s="13"/>
      <c r="H6" s="13"/>
      <c r="I6" s="13"/>
      <c r="J6" s="13"/>
      <c r="K6" s="13"/>
      <c r="L6" s="13"/>
      <c r="M6" s="13"/>
      <c r="N6" s="121"/>
    </row>
    <row r="7" spans="1:14" ht="25.5" customHeight="1" hidden="1">
      <c r="A7" s="116"/>
      <c r="B7" s="117"/>
      <c r="C7" s="117" t="s">
        <v>1</v>
      </c>
      <c r="D7" s="117"/>
      <c r="E7" s="117"/>
      <c r="F7" s="13"/>
      <c r="G7" s="13"/>
      <c r="H7" s="13"/>
      <c r="I7" s="13"/>
      <c r="J7" s="13"/>
      <c r="K7" s="13"/>
      <c r="L7" s="13"/>
      <c r="M7" s="13"/>
      <c r="N7" s="121"/>
    </row>
    <row r="8" spans="1:14" ht="15.75" hidden="1">
      <c r="A8" s="116"/>
      <c r="B8" s="117"/>
      <c r="C8" s="117"/>
      <c r="D8" s="117" t="s">
        <v>74</v>
      </c>
      <c r="E8" s="117"/>
      <c r="F8" s="13"/>
      <c r="G8" s="13"/>
      <c r="H8" s="13"/>
      <c r="I8" s="13"/>
      <c r="J8" s="13"/>
      <c r="K8" s="13"/>
      <c r="L8" s="13"/>
      <c r="M8" s="13"/>
      <c r="N8" s="122" t="str">
        <f>IF(H8=0,"n/a",IF(L8=0,"n/a",(L8-H8)/H8))</f>
        <v>n/a</v>
      </c>
    </row>
    <row r="9" spans="1:14" ht="15.75" hidden="1">
      <c r="A9" s="116"/>
      <c r="B9" s="117"/>
      <c r="C9" s="117"/>
      <c r="D9" s="117" t="s">
        <v>75</v>
      </c>
      <c r="E9" s="117"/>
      <c r="F9" s="13"/>
      <c r="G9" s="13"/>
      <c r="H9" s="13"/>
      <c r="I9" s="13"/>
      <c r="J9" s="13"/>
      <c r="K9" s="13"/>
      <c r="L9" s="13"/>
      <c r="M9" s="13"/>
      <c r="N9" s="122" t="str">
        <f>IF(H9=0,"n/a",IF(L9=0,"n/a",(L9-H9)/H9))</f>
        <v>n/a</v>
      </c>
    </row>
    <row r="10" spans="1:14" ht="16.5" hidden="1" thickBot="1">
      <c r="A10" s="116"/>
      <c r="B10" s="117"/>
      <c r="C10" s="117"/>
      <c r="D10" s="117" t="s">
        <v>76</v>
      </c>
      <c r="E10" s="117"/>
      <c r="F10" s="14"/>
      <c r="G10" s="13"/>
      <c r="H10" s="14"/>
      <c r="I10" s="13"/>
      <c r="J10" s="14"/>
      <c r="K10" s="13"/>
      <c r="L10" s="14"/>
      <c r="M10" s="13"/>
      <c r="N10" s="122" t="str">
        <f>IF(H10=0,"n/a",IF(L10=0,"n/a",(L10-H10)/H10))</f>
        <v>n/a</v>
      </c>
    </row>
    <row r="11" spans="1:14" ht="25.5" customHeight="1" hidden="1">
      <c r="A11" s="116"/>
      <c r="B11" s="117"/>
      <c r="C11" s="123" t="s">
        <v>2</v>
      </c>
      <c r="D11" s="123"/>
      <c r="E11" s="123"/>
      <c r="F11" s="15">
        <f>ROUND(SUBTOTAL(9,F7:F10),5)</f>
        <v>0</v>
      </c>
      <c r="G11" s="15"/>
      <c r="H11" s="15">
        <f>ROUND(SUBTOTAL(9,H7:H10),5)</f>
        <v>0</v>
      </c>
      <c r="I11" s="15"/>
      <c r="J11" s="15">
        <f>ROUND(SUBTOTAL(9,J7:J10),5)</f>
        <v>0</v>
      </c>
      <c r="K11" s="15"/>
      <c r="L11" s="15">
        <f>ROUND(SUBTOTAL(9,L7:L10),5)</f>
        <v>0</v>
      </c>
      <c r="M11" s="13"/>
      <c r="N11" s="122" t="str">
        <f>IF(H11=0,"n/a",IF(L11=0,"n/a",(L11-H11)/H11))</f>
        <v>n/a</v>
      </c>
    </row>
    <row r="12" spans="1:14" ht="25.5" customHeight="1">
      <c r="A12" s="116"/>
      <c r="B12" s="117"/>
      <c r="C12" s="117" t="s">
        <v>3</v>
      </c>
      <c r="D12" s="117"/>
      <c r="E12" s="117"/>
      <c r="F12" s="13"/>
      <c r="G12" s="13"/>
      <c r="H12" s="13"/>
      <c r="I12" s="13"/>
      <c r="J12" s="13"/>
      <c r="K12" s="13"/>
      <c r="L12" s="13"/>
      <c r="M12" s="13"/>
      <c r="N12" s="122"/>
    </row>
    <row r="13" spans="1:14" ht="15.75">
      <c r="A13" s="116"/>
      <c r="B13" s="117"/>
      <c r="C13" s="117"/>
      <c r="D13" s="117" t="s">
        <v>77</v>
      </c>
      <c r="E13" s="117"/>
      <c r="F13" s="47">
        <v>364</v>
      </c>
      <c r="G13" s="47"/>
      <c r="H13" s="47">
        <v>364</v>
      </c>
      <c r="I13" s="47"/>
      <c r="J13" s="62">
        <v>364</v>
      </c>
      <c r="K13" s="47"/>
      <c r="L13" s="62">
        <v>364</v>
      </c>
      <c r="M13" s="13"/>
      <c r="N13" s="122">
        <f>IF(J13=0,"n/a",IF(L13=0,"n/a",(L13-J13)/J13))</f>
        <v>0</v>
      </c>
    </row>
    <row r="14" spans="1:14" ht="15.75">
      <c r="A14" s="116"/>
      <c r="B14" s="117"/>
      <c r="C14" s="117"/>
      <c r="D14" s="117" t="s">
        <v>4</v>
      </c>
      <c r="E14" s="117"/>
      <c r="F14" s="47">
        <v>172</v>
      </c>
      <c r="G14" s="47"/>
      <c r="H14" s="47">
        <v>144</v>
      </c>
      <c r="I14" s="47"/>
      <c r="J14" s="62">
        <v>139</v>
      </c>
      <c r="K14" s="47"/>
      <c r="L14" s="62">
        <v>145</v>
      </c>
      <c r="M14" s="13"/>
      <c r="N14" s="122">
        <f aca="true" t="shared" si="0" ref="N14:N32">IF(J14=0,"n/a",IF(L14=0,"n/a",(L14-J14)/J14))</f>
        <v>0.04316546762589928</v>
      </c>
    </row>
    <row r="15" spans="1:14" ht="15.75">
      <c r="A15" s="116"/>
      <c r="B15" s="117"/>
      <c r="C15" s="117"/>
      <c r="D15" s="117" t="s">
        <v>154</v>
      </c>
      <c r="E15" s="117"/>
      <c r="F15" s="47">
        <v>0</v>
      </c>
      <c r="G15" s="47"/>
      <c r="H15" s="47">
        <v>0</v>
      </c>
      <c r="I15" s="47"/>
      <c r="J15" s="62">
        <v>0</v>
      </c>
      <c r="K15" s="47"/>
      <c r="L15" s="62">
        <v>0</v>
      </c>
      <c r="M15" s="13"/>
      <c r="N15" s="122" t="str">
        <f t="shared" si="0"/>
        <v>n/a</v>
      </c>
    </row>
    <row r="16" spans="1:14" ht="15.75">
      <c r="A16" s="116"/>
      <c r="B16" s="117"/>
      <c r="C16" s="117"/>
      <c r="D16" s="117" t="s">
        <v>129</v>
      </c>
      <c r="E16" s="117"/>
      <c r="F16" s="47">
        <v>0</v>
      </c>
      <c r="G16" s="47"/>
      <c r="H16" s="47">
        <v>0</v>
      </c>
      <c r="I16" s="47"/>
      <c r="J16" s="62">
        <v>0</v>
      </c>
      <c r="K16" s="47"/>
      <c r="L16" s="62">
        <v>0</v>
      </c>
      <c r="M16" s="13"/>
      <c r="N16" s="122" t="str">
        <f t="shared" si="0"/>
        <v>n/a</v>
      </c>
    </row>
    <row r="17" spans="1:14" ht="15.75">
      <c r="A17" s="116"/>
      <c r="B17" s="117"/>
      <c r="C17" s="117"/>
      <c r="D17" s="117" t="s">
        <v>5</v>
      </c>
      <c r="E17" s="117"/>
      <c r="F17" s="63">
        <v>1337.92</v>
      </c>
      <c r="G17" s="47"/>
      <c r="H17" s="63">
        <v>1868.61</v>
      </c>
      <c r="I17" s="47"/>
      <c r="J17" s="62">
        <v>1000</v>
      </c>
      <c r="K17" s="47"/>
      <c r="L17" s="62">
        <v>1500</v>
      </c>
      <c r="M17" s="13"/>
      <c r="N17" s="122">
        <f t="shared" si="0"/>
        <v>0.5</v>
      </c>
    </row>
    <row r="18" spans="1:14" ht="15.75">
      <c r="A18" s="116"/>
      <c r="B18" s="117"/>
      <c r="C18" s="117"/>
      <c r="D18" s="117" t="s">
        <v>6</v>
      </c>
      <c r="E18" s="117"/>
      <c r="F18" s="47">
        <v>1175</v>
      </c>
      <c r="G18" s="47"/>
      <c r="H18" s="47">
        <v>700</v>
      </c>
      <c r="I18" s="47"/>
      <c r="J18" s="62">
        <v>800</v>
      </c>
      <c r="K18" s="47"/>
      <c r="L18" s="62">
        <v>800</v>
      </c>
      <c r="M18" s="13"/>
      <c r="N18" s="122">
        <f t="shared" si="0"/>
        <v>0</v>
      </c>
    </row>
    <row r="19" spans="1:14" ht="15.75">
      <c r="A19" s="116"/>
      <c r="B19" s="117"/>
      <c r="C19" s="117"/>
      <c r="D19" s="117" t="s">
        <v>134</v>
      </c>
      <c r="E19" s="117"/>
      <c r="F19" s="47">
        <v>1870</v>
      </c>
      <c r="G19" s="47"/>
      <c r="H19" s="47">
        <v>1400</v>
      </c>
      <c r="I19" s="47"/>
      <c r="J19" s="62">
        <v>1500</v>
      </c>
      <c r="K19" s="47"/>
      <c r="L19" s="62">
        <v>1400</v>
      </c>
      <c r="M19" s="13"/>
      <c r="N19" s="122">
        <f t="shared" si="0"/>
        <v>-0.06666666666666667</v>
      </c>
    </row>
    <row r="20" spans="1:14" ht="15.75">
      <c r="A20" s="116"/>
      <c r="B20" s="117"/>
      <c r="C20" s="117"/>
      <c r="D20" s="117" t="s">
        <v>78</v>
      </c>
      <c r="E20" s="117"/>
      <c r="F20" s="47">
        <v>1540</v>
      </c>
      <c r="G20" s="47"/>
      <c r="H20" s="47">
        <v>1470</v>
      </c>
      <c r="I20" s="47"/>
      <c r="J20" s="62">
        <v>1200</v>
      </c>
      <c r="K20" s="47"/>
      <c r="L20" s="62">
        <v>1300</v>
      </c>
      <c r="M20" s="13"/>
      <c r="N20" s="122">
        <f t="shared" si="0"/>
        <v>0.08333333333333333</v>
      </c>
    </row>
    <row r="21" spans="1:14" ht="15.75">
      <c r="A21" s="116"/>
      <c r="B21" s="117"/>
      <c r="C21" s="117"/>
      <c r="D21" s="117" t="s">
        <v>7</v>
      </c>
      <c r="E21" s="117"/>
      <c r="F21" s="47">
        <v>39</v>
      </c>
      <c r="G21" s="47"/>
      <c r="H21" s="47">
        <v>0</v>
      </c>
      <c r="I21" s="47"/>
      <c r="J21" s="62">
        <v>10</v>
      </c>
      <c r="K21" s="47"/>
      <c r="L21" s="62">
        <v>0</v>
      </c>
      <c r="M21" s="13"/>
      <c r="N21" s="122" t="str">
        <f t="shared" si="0"/>
        <v>n/a</v>
      </c>
    </row>
    <row r="22" spans="1:14" ht="15.75">
      <c r="A22" s="116"/>
      <c r="B22" s="117"/>
      <c r="C22" s="117"/>
      <c r="D22" s="117" t="s">
        <v>79</v>
      </c>
      <c r="E22" s="117"/>
      <c r="F22" s="47">
        <v>2414</v>
      </c>
      <c r="G22" s="47"/>
      <c r="H22" s="47">
        <v>2283.84</v>
      </c>
      <c r="I22" s="47"/>
      <c r="J22" s="62">
        <v>2000</v>
      </c>
      <c r="K22" s="47"/>
      <c r="L22" s="62">
        <v>2040</v>
      </c>
      <c r="M22" s="13"/>
      <c r="N22" s="122">
        <f t="shared" si="0"/>
        <v>0.02</v>
      </c>
    </row>
    <row r="23" spans="1:14" ht="15.75">
      <c r="A23" s="116"/>
      <c r="B23" s="117"/>
      <c r="C23" s="117"/>
      <c r="D23" s="117" t="s">
        <v>133</v>
      </c>
      <c r="E23" s="117"/>
      <c r="F23" s="47">
        <v>676.5</v>
      </c>
      <c r="G23" s="47"/>
      <c r="H23" s="47">
        <v>68.2</v>
      </c>
      <c r="I23" s="47"/>
      <c r="J23" s="62">
        <v>0</v>
      </c>
      <c r="K23" s="47"/>
      <c r="L23" s="62">
        <v>0</v>
      </c>
      <c r="M23" s="13"/>
      <c r="N23" s="122" t="str">
        <f t="shared" si="0"/>
        <v>n/a</v>
      </c>
    </row>
    <row r="24" spans="1:14" ht="15.75">
      <c r="A24" s="116"/>
      <c r="B24" s="117"/>
      <c r="C24" s="117"/>
      <c r="D24" s="124" t="s">
        <v>182</v>
      </c>
      <c r="E24" s="117"/>
      <c r="F24" s="47">
        <v>516</v>
      </c>
      <c r="G24" s="47"/>
      <c r="H24" s="47">
        <v>516</v>
      </c>
      <c r="I24" s="47"/>
      <c r="J24" s="62">
        <v>602</v>
      </c>
      <c r="K24" s="47"/>
      <c r="L24" s="62">
        <v>0</v>
      </c>
      <c r="M24" s="13"/>
      <c r="N24" s="122" t="str">
        <f t="shared" si="0"/>
        <v>n/a</v>
      </c>
    </row>
    <row r="25" spans="1:14" ht="15.75">
      <c r="A25" s="116"/>
      <c r="B25" s="117"/>
      <c r="C25" s="117"/>
      <c r="D25" s="124" t="s">
        <v>196</v>
      </c>
      <c r="E25" s="117"/>
      <c r="F25" s="47">
        <v>57022</v>
      </c>
      <c r="G25" s="47"/>
      <c r="H25" s="47"/>
      <c r="I25" s="47"/>
      <c r="J25" s="62">
        <v>0</v>
      </c>
      <c r="K25" s="47"/>
      <c r="L25" s="62">
        <v>0</v>
      </c>
      <c r="M25" s="13"/>
      <c r="N25" s="122" t="str">
        <f t="shared" si="0"/>
        <v>n/a</v>
      </c>
    </row>
    <row r="26" spans="1:14" ht="15.75">
      <c r="A26" s="116"/>
      <c r="B26" s="117"/>
      <c r="C26" s="117"/>
      <c r="D26" s="117" t="s">
        <v>119</v>
      </c>
      <c r="E26" s="117"/>
      <c r="F26" s="47">
        <v>0</v>
      </c>
      <c r="G26" s="47"/>
      <c r="H26" s="47">
        <v>0</v>
      </c>
      <c r="I26" s="47"/>
      <c r="J26" s="62">
        <v>0</v>
      </c>
      <c r="K26" s="47"/>
      <c r="L26" s="62">
        <v>0</v>
      </c>
      <c r="M26" s="13"/>
      <c r="N26" s="122" t="str">
        <f t="shared" si="0"/>
        <v>n/a</v>
      </c>
    </row>
    <row r="27" spans="1:14" ht="15.75">
      <c r="A27" s="116"/>
      <c r="B27" s="117"/>
      <c r="C27" s="117"/>
      <c r="D27" s="117" t="s">
        <v>160</v>
      </c>
      <c r="E27" s="117"/>
      <c r="F27" s="47">
        <v>0</v>
      </c>
      <c r="G27" s="47"/>
      <c r="H27" s="47">
        <v>0</v>
      </c>
      <c r="I27" s="47"/>
      <c r="J27" s="62">
        <v>0</v>
      </c>
      <c r="K27" s="47"/>
      <c r="L27" s="62">
        <v>0</v>
      </c>
      <c r="M27" s="13"/>
      <c r="N27" s="122" t="str">
        <f t="shared" si="0"/>
        <v>n/a</v>
      </c>
    </row>
    <row r="28" spans="1:14" ht="15.75">
      <c r="A28" s="116"/>
      <c r="B28" s="117"/>
      <c r="C28" s="117"/>
      <c r="D28" s="117" t="s">
        <v>151</v>
      </c>
      <c r="E28" s="117"/>
      <c r="F28" s="47">
        <v>0</v>
      </c>
      <c r="G28" s="47"/>
      <c r="H28" s="47">
        <v>0</v>
      </c>
      <c r="I28" s="47"/>
      <c r="J28" s="62">
        <v>0</v>
      </c>
      <c r="K28" s="47"/>
      <c r="L28" s="62">
        <v>0</v>
      </c>
      <c r="M28" s="13"/>
      <c r="N28" s="122" t="str">
        <f t="shared" si="0"/>
        <v>n/a</v>
      </c>
    </row>
    <row r="29" spans="1:14" ht="15.75">
      <c r="A29" s="116"/>
      <c r="B29" s="117"/>
      <c r="C29" s="117"/>
      <c r="D29" s="117" t="s">
        <v>80</v>
      </c>
      <c r="E29" s="117"/>
      <c r="F29" s="47">
        <v>1095</v>
      </c>
      <c r="G29" s="47"/>
      <c r="H29" s="47">
        <v>1383.75</v>
      </c>
      <c r="I29" s="47"/>
      <c r="J29" s="62">
        <v>900</v>
      </c>
      <c r="K29" s="47"/>
      <c r="L29" s="62">
        <v>900</v>
      </c>
      <c r="M29" s="13"/>
      <c r="N29" s="122">
        <f t="shared" si="0"/>
        <v>0</v>
      </c>
    </row>
    <row r="30" spans="1:14" ht="15.75">
      <c r="A30" s="116"/>
      <c r="B30" s="117"/>
      <c r="C30" s="117"/>
      <c r="D30" s="126" t="s">
        <v>179</v>
      </c>
      <c r="E30" s="126"/>
      <c r="F30" s="58">
        <v>10</v>
      </c>
      <c r="G30" s="58"/>
      <c r="H30" s="58">
        <v>60</v>
      </c>
      <c r="I30" s="58"/>
      <c r="J30" s="63">
        <v>0</v>
      </c>
      <c r="K30" s="58"/>
      <c r="L30" s="63">
        <v>0</v>
      </c>
      <c r="M30" s="13"/>
      <c r="N30" s="122" t="str">
        <f t="shared" si="0"/>
        <v>n/a</v>
      </c>
    </row>
    <row r="31" spans="1:14" ht="25.5" customHeight="1">
      <c r="A31" s="116"/>
      <c r="B31" s="117"/>
      <c r="C31" s="123" t="s">
        <v>9</v>
      </c>
      <c r="D31" s="123"/>
      <c r="E31" s="123"/>
      <c r="F31" s="49">
        <f>ROUND(SUBTOTAL(9,F12:F30),5)</f>
        <v>68231.42</v>
      </c>
      <c r="G31" s="49"/>
      <c r="H31" s="49">
        <f>ROUND(SUBTOTAL(9,H12:H30),5)</f>
        <v>10258.4</v>
      </c>
      <c r="I31" s="49"/>
      <c r="J31" s="127">
        <f>ROUND(SUBTOTAL(9,J12:J30),5)</f>
        <v>8515</v>
      </c>
      <c r="K31" s="49"/>
      <c r="L31" s="127">
        <f>ROUND(SUBTOTAL(9,L12:L30),5)</f>
        <v>8449</v>
      </c>
      <c r="M31" s="104"/>
      <c r="N31" s="128">
        <f t="shared" si="0"/>
        <v>-0.007751027598355843</v>
      </c>
    </row>
    <row r="32" spans="1:14" ht="25.5" customHeight="1">
      <c r="A32" s="116"/>
      <c r="B32" s="117"/>
      <c r="C32" s="129" t="s">
        <v>195</v>
      </c>
      <c r="D32" s="123"/>
      <c r="E32" s="123"/>
      <c r="F32" s="49">
        <v>0</v>
      </c>
      <c r="G32" s="49"/>
      <c r="H32" s="49">
        <v>325000</v>
      </c>
      <c r="I32" s="49"/>
      <c r="J32" s="127"/>
      <c r="K32" s="49"/>
      <c r="L32" s="127">
        <v>0</v>
      </c>
      <c r="M32" s="104"/>
      <c r="N32" s="128" t="str">
        <f t="shared" si="0"/>
        <v>n/a</v>
      </c>
    </row>
    <row r="33" spans="1:14" ht="25.5" customHeight="1">
      <c r="A33" s="116"/>
      <c r="B33" s="117"/>
      <c r="C33" s="117" t="s">
        <v>10</v>
      </c>
      <c r="D33" s="117"/>
      <c r="E33" s="117"/>
      <c r="F33" s="47"/>
      <c r="G33" s="47"/>
      <c r="H33" s="47"/>
      <c r="I33" s="47"/>
      <c r="J33" s="47"/>
      <c r="K33" s="47"/>
      <c r="L33" s="47"/>
      <c r="M33" s="13"/>
      <c r="N33" s="122"/>
    </row>
    <row r="34" spans="1:14" ht="15.75">
      <c r="A34" s="116"/>
      <c r="B34" s="117"/>
      <c r="C34" s="117"/>
      <c r="D34" s="117" t="s">
        <v>11</v>
      </c>
      <c r="E34" s="117"/>
      <c r="F34" s="59">
        <v>22074</v>
      </c>
      <c r="G34" s="47"/>
      <c r="H34" s="59">
        <v>13665</v>
      </c>
      <c r="I34" s="47"/>
      <c r="J34" s="47">
        <v>12000</v>
      </c>
      <c r="K34" s="47"/>
      <c r="L34" s="47">
        <v>15000</v>
      </c>
      <c r="M34" s="13"/>
      <c r="N34" s="122">
        <f aca="true" t="shared" si="1" ref="N34:N40">IF(J34=0,"n/a",IF(L34=0,"n/a",(L34-J34)/J34))</f>
        <v>0.25</v>
      </c>
    </row>
    <row r="35" spans="1:16" ht="15.75">
      <c r="A35" s="116"/>
      <c r="B35" s="117"/>
      <c r="C35" s="117"/>
      <c r="D35" s="117" t="s">
        <v>12</v>
      </c>
      <c r="E35" s="117"/>
      <c r="F35" s="47">
        <v>4575</v>
      </c>
      <c r="G35" s="47"/>
      <c r="H35" s="47">
        <v>3468.56</v>
      </c>
      <c r="I35" s="47"/>
      <c r="J35" s="47">
        <v>4250</v>
      </c>
      <c r="K35" s="47"/>
      <c r="L35" s="47">
        <v>4500</v>
      </c>
      <c r="M35" s="13"/>
      <c r="N35" s="122">
        <f t="shared" si="1"/>
        <v>0.058823529411764705</v>
      </c>
      <c r="P35" s="27"/>
    </row>
    <row r="36" spans="1:14" ht="15.75">
      <c r="A36" s="116"/>
      <c r="B36" s="117"/>
      <c r="C36" s="117"/>
      <c r="D36" s="117" t="s">
        <v>81</v>
      </c>
      <c r="E36" s="117"/>
      <c r="F36" s="47">
        <v>446.96</v>
      </c>
      <c r="G36" s="47"/>
      <c r="H36" s="47">
        <v>820</v>
      </c>
      <c r="I36" s="47"/>
      <c r="J36" s="47">
        <v>450</v>
      </c>
      <c r="K36" s="47"/>
      <c r="L36" s="47">
        <v>450</v>
      </c>
      <c r="M36" s="13"/>
      <c r="N36" s="122">
        <f t="shared" si="1"/>
        <v>0</v>
      </c>
    </row>
    <row r="37" spans="1:14" ht="15.75">
      <c r="A37" s="116"/>
      <c r="B37" s="117"/>
      <c r="C37" s="117"/>
      <c r="D37" s="117" t="s">
        <v>13</v>
      </c>
      <c r="E37" s="117"/>
      <c r="F37" s="47">
        <v>1703</v>
      </c>
      <c r="G37" s="47"/>
      <c r="H37" s="47">
        <v>809</v>
      </c>
      <c r="I37" s="47"/>
      <c r="J37" s="47">
        <v>800</v>
      </c>
      <c r="K37" s="47"/>
      <c r="L37" s="47">
        <v>1700</v>
      </c>
      <c r="M37" s="13"/>
      <c r="N37" s="122">
        <f t="shared" si="1"/>
        <v>1.125</v>
      </c>
    </row>
    <row r="38" spans="1:14" ht="15.75">
      <c r="A38" s="116"/>
      <c r="B38" s="117"/>
      <c r="C38" s="117"/>
      <c r="D38" s="117" t="s">
        <v>14</v>
      </c>
      <c r="E38" s="117"/>
      <c r="F38" s="47">
        <v>1500</v>
      </c>
      <c r="G38" s="47"/>
      <c r="H38" s="47">
        <v>1500</v>
      </c>
      <c r="I38" s="47"/>
      <c r="J38" s="47">
        <v>1550</v>
      </c>
      <c r="K38" s="47"/>
      <c r="L38" s="47">
        <v>1500</v>
      </c>
      <c r="M38" s="13"/>
      <c r="N38" s="122">
        <f t="shared" si="1"/>
        <v>-0.03225806451612903</v>
      </c>
    </row>
    <row r="39" spans="1:14" ht="16.5" thickBot="1">
      <c r="A39" s="116"/>
      <c r="B39" s="117"/>
      <c r="C39" s="117"/>
      <c r="D39" s="117" t="s">
        <v>15</v>
      </c>
      <c r="E39" s="117"/>
      <c r="F39" s="48">
        <v>4250</v>
      </c>
      <c r="G39" s="47"/>
      <c r="H39" s="48">
        <v>4250</v>
      </c>
      <c r="I39" s="47"/>
      <c r="J39" s="48">
        <v>4250</v>
      </c>
      <c r="K39" s="47"/>
      <c r="L39" s="48">
        <v>4250</v>
      </c>
      <c r="M39" s="13"/>
      <c r="N39" s="130">
        <f t="shared" si="1"/>
        <v>0</v>
      </c>
    </row>
    <row r="40" spans="1:14" ht="25.5" customHeight="1">
      <c r="A40" s="116"/>
      <c r="B40" s="117"/>
      <c r="C40" s="123" t="s">
        <v>16</v>
      </c>
      <c r="D40" s="123"/>
      <c r="E40" s="123"/>
      <c r="F40" s="49">
        <f>ROUND(SUBTOTAL(9,F33:F39),5)</f>
        <v>34548.96</v>
      </c>
      <c r="G40" s="49"/>
      <c r="H40" s="49">
        <f>ROUND(SUBTOTAL(9,H33:H39),5)</f>
        <v>24512.56</v>
      </c>
      <c r="I40" s="49"/>
      <c r="J40" s="131">
        <f>ROUND(SUBTOTAL(9,J33:J39),5)</f>
        <v>23300</v>
      </c>
      <c r="K40" s="49"/>
      <c r="L40" s="131">
        <f>ROUND(SUBTOTAL(9,L33:L39),5)</f>
        <v>27400</v>
      </c>
      <c r="M40" s="106"/>
      <c r="N40" s="128">
        <f t="shared" si="1"/>
        <v>0.1759656652360515</v>
      </c>
    </row>
    <row r="41" spans="1:14" s="16" customFormat="1" ht="3.75" customHeight="1">
      <c r="A41" s="132"/>
      <c r="B41" s="125"/>
      <c r="C41" s="133"/>
      <c r="D41" s="133"/>
      <c r="E41" s="133"/>
      <c r="F41" s="50"/>
      <c r="G41" s="50"/>
      <c r="H41" s="50"/>
      <c r="I41" s="50"/>
      <c r="J41" s="50"/>
      <c r="K41" s="50"/>
      <c r="L41" s="50"/>
      <c r="M41" s="134"/>
      <c r="N41" s="135"/>
    </row>
    <row r="42" spans="1:14" ht="25.5" customHeight="1">
      <c r="A42" s="116"/>
      <c r="B42" s="117"/>
      <c r="C42" s="123" t="s">
        <v>17</v>
      </c>
      <c r="D42" s="123"/>
      <c r="E42" s="123"/>
      <c r="F42" s="49">
        <v>21321</v>
      </c>
      <c r="G42" s="49"/>
      <c r="H42" s="49">
        <v>3181.09</v>
      </c>
      <c r="I42" s="49"/>
      <c r="J42" s="131">
        <v>21207</v>
      </c>
      <c r="K42" s="49"/>
      <c r="L42" s="131">
        <v>21132</v>
      </c>
      <c r="M42" s="106"/>
      <c r="N42" s="128">
        <f>IF(J42=0,"n/a",IF(L42=0,"n/a",(L42-J42)/J42))</f>
        <v>-0.0035365681143018812</v>
      </c>
    </row>
    <row r="43" spans="1:14" ht="25.5" customHeight="1">
      <c r="A43" s="116"/>
      <c r="B43" s="117"/>
      <c r="C43" s="117" t="s">
        <v>18</v>
      </c>
      <c r="D43" s="117"/>
      <c r="E43" s="117"/>
      <c r="F43" s="47"/>
      <c r="G43" s="47"/>
      <c r="H43" s="47"/>
      <c r="I43" s="47"/>
      <c r="J43" s="47"/>
      <c r="K43" s="47"/>
      <c r="L43" s="47"/>
      <c r="M43" s="13"/>
      <c r="N43" s="122"/>
    </row>
    <row r="44" spans="1:14" ht="15.75">
      <c r="A44" s="116"/>
      <c r="B44" s="117"/>
      <c r="C44" s="117"/>
      <c r="D44" s="117" t="s">
        <v>174</v>
      </c>
      <c r="E44" s="117"/>
      <c r="F44" s="47">
        <v>34652</v>
      </c>
      <c r="G44" s="47"/>
      <c r="H44" s="47">
        <v>0</v>
      </c>
      <c r="I44" s="47"/>
      <c r="J44" s="47">
        <v>10000</v>
      </c>
      <c r="K44" s="47"/>
      <c r="L44" s="47">
        <v>15000</v>
      </c>
      <c r="M44" s="13"/>
      <c r="N44" s="122">
        <f>IF(J44=0,"n/a",IF(L44=0,"n/a",(L44-J44)/J44))</f>
        <v>0.5</v>
      </c>
    </row>
    <row r="45" spans="1:14" ht="15.75">
      <c r="A45" s="116"/>
      <c r="B45" s="117"/>
      <c r="C45" s="117"/>
      <c r="D45" s="117" t="s">
        <v>120</v>
      </c>
      <c r="E45" s="117"/>
      <c r="F45" s="47">
        <v>0</v>
      </c>
      <c r="G45" s="47"/>
      <c r="H45" s="47">
        <v>0</v>
      </c>
      <c r="I45" s="47"/>
      <c r="J45" s="47">
        <v>0</v>
      </c>
      <c r="K45" s="47"/>
      <c r="L45" s="47">
        <v>0</v>
      </c>
      <c r="M45" s="13"/>
      <c r="N45" s="122" t="str">
        <f>IF(J45=0,"n/a",IF(L45=0,"n/a",(L45-J45)/J45))</f>
        <v>n/a</v>
      </c>
    </row>
    <row r="46" spans="1:14" ht="15.75">
      <c r="A46" s="116"/>
      <c r="B46" s="117"/>
      <c r="C46" s="117"/>
      <c r="D46" s="117" t="s">
        <v>150</v>
      </c>
      <c r="E46" s="117"/>
      <c r="F46" s="47">
        <v>13537.99</v>
      </c>
      <c r="G46" s="47"/>
      <c r="H46" s="47">
        <v>0</v>
      </c>
      <c r="I46" s="47"/>
      <c r="J46" s="47">
        <v>0</v>
      </c>
      <c r="K46" s="47"/>
      <c r="L46" s="47">
        <v>0</v>
      </c>
      <c r="M46" s="13"/>
      <c r="N46" s="122" t="str">
        <f>IF(J46=0,"n/a",IF(L46=0,"n/a",(L46-J46)/J46))</f>
        <v>n/a</v>
      </c>
    </row>
    <row r="47" spans="1:14" ht="16.5" thickBot="1">
      <c r="A47" s="116"/>
      <c r="B47" s="117"/>
      <c r="C47" s="117"/>
      <c r="D47" s="117" t="s">
        <v>83</v>
      </c>
      <c r="E47" s="117"/>
      <c r="F47" s="59">
        <v>92373</v>
      </c>
      <c r="G47" s="47"/>
      <c r="H47" s="59">
        <v>69280.41</v>
      </c>
      <c r="I47" s="47"/>
      <c r="J47" s="47">
        <v>92373</v>
      </c>
      <c r="K47" s="47"/>
      <c r="L47" s="47">
        <v>92373</v>
      </c>
      <c r="M47" s="13"/>
      <c r="N47" s="130">
        <f>IF(J47=0,"n/a",IF(L47=0,"n/a",(L47-J47)/J47))</f>
        <v>0</v>
      </c>
    </row>
    <row r="48" spans="1:14" ht="16.5" hidden="1" thickBot="1">
      <c r="A48" s="116"/>
      <c r="B48" s="117"/>
      <c r="C48" s="117"/>
      <c r="D48" s="117" t="s">
        <v>84</v>
      </c>
      <c r="E48" s="117"/>
      <c r="F48" s="48"/>
      <c r="G48" s="47"/>
      <c r="H48" s="48"/>
      <c r="I48" s="47"/>
      <c r="J48" s="48"/>
      <c r="K48" s="47"/>
      <c r="L48" s="48"/>
      <c r="M48" s="13"/>
      <c r="N48" s="122" t="str">
        <f>IF(H48=0,"n/a",IF(L48=0,"n/a",(L48-H48)/H48))</f>
        <v>n/a</v>
      </c>
    </row>
    <row r="49" spans="1:14" ht="25.5" customHeight="1" thickBot="1">
      <c r="A49" s="116"/>
      <c r="B49" s="117"/>
      <c r="C49" s="123" t="s">
        <v>85</v>
      </c>
      <c r="D49" s="123"/>
      <c r="E49" s="123"/>
      <c r="F49" s="51">
        <f>ROUND(SUBTOTAL(9,F43:F48),5)</f>
        <v>140562.99</v>
      </c>
      <c r="G49" s="49"/>
      <c r="H49" s="51">
        <f>ROUND(SUBTOTAL(9,H43:H48),5)</f>
        <v>69280.41</v>
      </c>
      <c r="I49" s="49"/>
      <c r="J49" s="105">
        <f>ROUND(SUBTOTAL(9,J43:J47),5)</f>
        <v>102373</v>
      </c>
      <c r="K49" s="49"/>
      <c r="L49" s="105">
        <f>ROUND(SUBTOTAL(9,L43:L47),5)</f>
        <v>107373</v>
      </c>
      <c r="M49" s="106"/>
      <c r="N49" s="128">
        <f>IF(J49=0,"n/a",IF(L49=0,"n/a",(L49-J49)/J49))</f>
        <v>0.048841002998837584</v>
      </c>
    </row>
    <row r="50" spans="1:14" ht="25.5" customHeight="1">
      <c r="A50" s="116"/>
      <c r="B50" s="117" t="s">
        <v>19</v>
      </c>
      <c r="C50" s="117"/>
      <c r="D50" s="117"/>
      <c r="E50" s="117"/>
      <c r="F50" s="47">
        <f>ROUND(SUBTOTAL(9,F6:F49),5)</f>
        <v>264664.37</v>
      </c>
      <c r="G50" s="47"/>
      <c r="H50" s="47">
        <f>ROUND(SUBTOTAL(9,H6:H49),5)</f>
        <v>432232.46</v>
      </c>
      <c r="I50" s="47"/>
      <c r="J50" s="47">
        <f>ROUND(SUBTOTAL(9,J6:J49),5)</f>
        <v>155395</v>
      </c>
      <c r="K50" s="47"/>
      <c r="L50" s="47">
        <f>ROUND(SUBTOTAL(9,L6:L49),5)</f>
        <v>164354</v>
      </c>
      <c r="M50" s="13"/>
      <c r="N50" s="122">
        <f>IF(J50=0,"n/a",IF(L50=0,"n/a",(L50-J50)/J50))</f>
        <v>0.05765307764085074</v>
      </c>
    </row>
    <row r="51" spans="1:14" ht="24" customHeight="1">
      <c r="A51" s="116"/>
      <c r="B51" s="117" t="s">
        <v>20</v>
      </c>
      <c r="C51" s="117"/>
      <c r="D51" s="117"/>
      <c r="E51" s="117"/>
      <c r="F51" s="47"/>
      <c r="G51" s="47"/>
      <c r="H51" s="47"/>
      <c r="I51" s="47"/>
      <c r="J51" s="47"/>
      <c r="K51" s="47"/>
      <c r="L51" s="47"/>
      <c r="M51" s="13"/>
      <c r="N51" s="136"/>
    </row>
    <row r="52" spans="1:14" ht="25.5" customHeight="1">
      <c r="A52" s="116"/>
      <c r="B52" s="117"/>
      <c r="C52" s="117" t="s">
        <v>21</v>
      </c>
      <c r="D52" s="117"/>
      <c r="E52" s="117"/>
      <c r="F52" s="47"/>
      <c r="G52" s="47"/>
      <c r="H52" s="47"/>
      <c r="I52" s="47"/>
      <c r="J52" s="47"/>
      <c r="K52" s="47"/>
      <c r="L52" s="47"/>
      <c r="M52" s="13"/>
      <c r="N52" s="122"/>
    </row>
    <row r="53" spans="1:14" ht="15.75">
      <c r="A53" s="116"/>
      <c r="B53" s="117"/>
      <c r="C53" s="117"/>
      <c r="D53" s="117" t="s">
        <v>22</v>
      </c>
      <c r="E53" s="117"/>
      <c r="F53" s="47">
        <v>8900</v>
      </c>
      <c r="G53" s="47"/>
      <c r="H53" s="47">
        <v>8900</v>
      </c>
      <c r="I53" s="47"/>
      <c r="J53" s="47">
        <v>8900</v>
      </c>
      <c r="K53" s="47"/>
      <c r="L53" s="47">
        <v>9200</v>
      </c>
      <c r="M53" s="13"/>
      <c r="N53" s="122">
        <f>IF(J53=0,"n/a",IF(L53=0,"n/a",(L53-J53)/J53))</f>
        <v>0.033707865168539325</v>
      </c>
    </row>
    <row r="54" spans="1:14" ht="15.75">
      <c r="A54" s="116"/>
      <c r="B54" s="117"/>
      <c r="C54" s="117"/>
      <c r="D54" s="117" t="s">
        <v>130</v>
      </c>
      <c r="E54" s="117"/>
      <c r="F54" s="47">
        <v>0</v>
      </c>
      <c r="G54" s="47"/>
      <c r="H54" s="47">
        <v>0</v>
      </c>
      <c r="I54" s="47"/>
      <c r="J54" s="47">
        <v>0</v>
      </c>
      <c r="K54" s="47"/>
      <c r="L54" s="47">
        <v>0</v>
      </c>
      <c r="M54" s="13"/>
      <c r="N54" s="122" t="str">
        <f>IF(J54=0,"n/a",IF(L54=0,"n/a",(L54-J54)/J54))</f>
        <v>n/a</v>
      </c>
    </row>
    <row r="55" spans="1:14" ht="16.5" thickBot="1">
      <c r="A55" s="116"/>
      <c r="B55" s="117"/>
      <c r="C55" s="117"/>
      <c r="D55" s="117" t="s">
        <v>23</v>
      </c>
      <c r="E55" s="117"/>
      <c r="F55" s="48">
        <v>789</v>
      </c>
      <c r="G55" s="47"/>
      <c r="H55" s="48">
        <v>785</v>
      </c>
      <c r="I55" s="47"/>
      <c r="J55" s="48">
        <v>1000</v>
      </c>
      <c r="K55" s="47"/>
      <c r="L55" s="48">
        <v>1000</v>
      </c>
      <c r="M55" s="13"/>
      <c r="N55" s="130">
        <f>IF(J55=0,"n/a",IF(L55=0,"n/a",(L55-J55)/J55))</f>
        <v>0</v>
      </c>
    </row>
    <row r="56" spans="1:14" ht="25.5" customHeight="1">
      <c r="A56" s="116"/>
      <c r="B56" s="117"/>
      <c r="C56" s="123" t="s">
        <v>24</v>
      </c>
      <c r="D56" s="123"/>
      <c r="E56" s="123"/>
      <c r="F56" s="49">
        <f>ROUND(SUBTOTAL(9,F52:F55),5)</f>
        <v>9689</v>
      </c>
      <c r="G56" s="49"/>
      <c r="H56" s="49">
        <f>ROUND(SUBTOTAL(9,H52:H55),5)</f>
        <v>9685</v>
      </c>
      <c r="I56" s="49"/>
      <c r="J56" s="49">
        <f>ROUND(SUBTOTAL(9,J52:J55),5)</f>
        <v>9900</v>
      </c>
      <c r="K56" s="49"/>
      <c r="L56" s="49">
        <f>ROUND(SUBTOTAL(9,L52:L55),5)</f>
        <v>10200</v>
      </c>
      <c r="M56" s="104"/>
      <c r="N56" s="128">
        <f>IF(J56=0,"n/a",IF(L56=0,"n/a",(L56-J56)/J56))</f>
        <v>0.030303030303030304</v>
      </c>
    </row>
    <row r="57" spans="1:14" ht="25.5" customHeight="1">
      <c r="A57" s="116"/>
      <c r="B57" s="117"/>
      <c r="C57" s="117" t="s">
        <v>25</v>
      </c>
      <c r="D57" s="117"/>
      <c r="E57" s="117"/>
      <c r="F57" s="47"/>
      <c r="G57" s="47"/>
      <c r="H57" s="47"/>
      <c r="I57" s="47"/>
      <c r="J57" s="47"/>
      <c r="K57" s="47"/>
      <c r="L57" s="47"/>
      <c r="M57" s="13"/>
      <c r="N57" s="122"/>
    </row>
    <row r="58" spans="1:14" ht="16.5" thickBot="1">
      <c r="A58" s="116"/>
      <c r="B58" s="117"/>
      <c r="C58" s="117"/>
      <c r="D58" s="117" t="s">
        <v>157</v>
      </c>
      <c r="E58" s="117"/>
      <c r="F58" s="48">
        <v>129</v>
      </c>
      <c r="G58" s="47"/>
      <c r="H58" s="48">
        <v>129</v>
      </c>
      <c r="I58" s="47"/>
      <c r="J58" s="48">
        <v>130</v>
      </c>
      <c r="K58" s="47"/>
      <c r="L58" s="48">
        <v>129</v>
      </c>
      <c r="M58" s="13"/>
      <c r="N58" s="130">
        <f>IF(J58=0,"n/a",IF(L58=0,"n/a",(L58-J58)/J58))</f>
        <v>-0.007692307692307693</v>
      </c>
    </row>
    <row r="59" spans="1:14" ht="25.5" customHeight="1">
      <c r="A59" s="116"/>
      <c r="B59" s="117"/>
      <c r="C59" s="123" t="s">
        <v>26</v>
      </c>
      <c r="D59" s="123"/>
      <c r="E59" s="123"/>
      <c r="F59" s="49">
        <f>ROUND(SUBTOTAL(9,F57:F58),5)</f>
        <v>129</v>
      </c>
      <c r="G59" s="49"/>
      <c r="H59" s="49">
        <f>ROUND(SUBTOTAL(9,H57:H58),5)</f>
        <v>129</v>
      </c>
      <c r="I59" s="49"/>
      <c r="J59" s="131">
        <f>ROUND(SUBTOTAL(9,J57:J58),5)</f>
        <v>130</v>
      </c>
      <c r="K59" s="49"/>
      <c r="L59" s="131">
        <f>ROUND(SUBTOTAL(9,L57:L58),5)</f>
        <v>129</v>
      </c>
      <c r="M59" s="106"/>
      <c r="N59" s="128">
        <f>IF(J59=0,"n/a",IF(L59=0,"n/a",(L59-J59)/J59))</f>
        <v>-0.007692307692307693</v>
      </c>
    </row>
    <row r="60" spans="1:14" ht="25.5" customHeight="1">
      <c r="A60" s="116"/>
      <c r="B60" s="117"/>
      <c r="C60" s="117" t="s">
        <v>27</v>
      </c>
      <c r="D60" s="117"/>
      <c r="E60" s="117"/>
      <c r="F60" s="47"/>
      <c r="G60" s="47"/>
      <c r="H60" s="47"/>
      <c r="I60" s="47"/>
      <c r="J60" s="47"/>
      <c r="K60" s="47"/>
      <c r="L60" s="47"/>
      <c r="M60" s="13"/>
      <c r="N60" s="122"/>
    </row>
    <row r="61" spans="1:14" ht="15.75">
      <c r="A61" s="116"/>
      <c r="B61" s="117"/>
      <c r="C61" s="117"/>
      <c r="D61" s="117" t="s">
        <v>121</v>
      </c>
      <c r="E61" s="117"/>
      <c r="F61" s="59">
        <v>16772.3</v>
      </c>
      <c r="G61" s="47"/>
      <c r="H61" s="59">
        <v>10611.28</v>
      </c>
      <c r="I61" s="47"/>
      <c r="J61" s="47">
        <v>10000</v>
      </c>
      <c r="K61" s="47"/>
      <c r="L61" s="47">
        <v>12000</v>
      </c>
      <c r="M61" s="13"/>
      <c r="N61" s="122">
        <f>IF(J61=0,"n/a",IF(L61=0,"n/a",(L61-J61)/J61))</f>
        <v>0.2</v>
      </c>
    </row>
    <row r="62" spans="1:14" ht="15.75">
      <c r="A62" s="116"/>
      <c r="B62" s="117"/>
      <c r="C62" s="117"/>
      <c r="D62" s="117" t="s">
        <v>122</v>
      </c>
      <c r="E62" s="117"/>
      <c r="F62" s="59">
        <v>3228</v>
      </c>
      <c r="G62" s="47"/>
      <c r="H62" s="59">
        <v>5111</v>
      </c>
      <c r="I62" s="47"/>
      <c r="J62" s="47">
        <v>6459</v>
      </c>
      <c r="K62" s="47"/>
      <c r="L62" s="47">
        <v>6460</v>
      </c>
      <c r="M62" s="13"/>
      <c r="N62" s="122">
        <f>IF(J62=0,"n/a",IF(L62=0,"n/a",(L62-J62)/J62))</f>
        <v>0.00015482272797646694</v>
      </c>
    </row>
    <row r="63" spans="1:14" ht="16.5" thickBot="1">
      <c r="A63" s="116"/>
      <c r="B63" s="117"/>
      <c r="C63" s="117"/>
      <c r="D63" s="117" t="s">
        <v>159</v>
      </c>
      <c r="E63" s="117"/>
      <c r="F63" s="65">
        <v>871</v>
      </c>
      <c r="G63" s="47"/>
      <c r="H63" s="65">
        <v>1653.99</v>
      </c>
      <c r="I63" s="47"/>
      <c r="J63" s="48">
        <v>3100</v>
      </c>
      <c r="K63" s="47"/>
      <c r="L63" s="48">
        <v>1800</v>
      </c>
      <c r="M63" s="13"/>
      <c r="N63" s="130">
        <f>IF(J63=0,"n/a",IF(L63=0,"n/a",(L63-J63)/J63))</f>
        <v>-0.41935483870967744</v>
      </c>
    </row>
    <row r="64" spans="1:14" ht="25.5" customHeight="1">
      <c r="A64" s="116"/>
      <c r="B64" s="117"/>
      <c r="C64" s="123" t="s">
        <v>28</v>
      </c>
      <c r="D64" s="123"/>
      <c r="E64" s="123"/>
      <c r="F64" s="49">
        <f>ROUND(SUBTOTAL(9,F60:F63),5)</f>
        <v>20871.3</v>
      </c>
      <c r="G64" s="49"/>
      <c r="H64" s="49">
        <f>ROUND(SUBTOTAL(9,H60:H63),5)</f>
        <v>17376.27</v>
      </c>
      <c r="I64" s="49"/>
      <c r="J64" s="131">
        <f>ROUND(SUBTOTAL(9,J60:J63),5)</f>
        <v>19559</v>
      </c>
      <c r="K64" s="49"/>
      <c r="L64" s="131">
        <f>ROUND(SUBTOTAL(9,L60:L63),5)</f>
        <v>20260</v>
      </c>
      <c r="M64" s="106"/>
      <c r="N64" s="128">
        <f aca="true" t="shared" si="2" ref="N64:N75">IF(J64=0,"n/a",IF(L64=0,"n/a",(L64-J64)/J64))</f>
        <v>0.035840278132828876</v>
      </c>
    </row>
    <row r="65" spans="1:14" ht="25.5" customHeight="1">
      <c r="A65" s="116"/>
      <c r="B65" s="117"/>
      <c r="C65" s="117" t="s">
        <v>29</v>
      </c>
      <c r="D65" s="117"/>
      <c r="E65" s="117"/>
      <c r="F65" s="47"/>
      <c r="G65" s="47"/>
      <c r="H65" s="47"/>
      <c r="I65" s="47"/>
      <c r="J65" s="47"/>
      <c r="K65" s="47"/>
      <c r="L65" s="47"/>
      <c r="M65" s="13"/>
      <c r="N65" s="122"/>
    </row>
    <row r="66" spans="1:14" ht="15.75">
      <c r="A66" s="116"/>
      <c r="B66" s="117"/>
      <c r="C66" s="117"/>
      <c r="D66" s="117" t="s">
        <v>22</v>
      </c>
      <c r="E66" s="117"/>
      <c r="F66" s="47">
        <v>26444.22</v>
      </c>
      <c r="G66" s="47"/>
      <c r="H66" s="47">
        <v>21830.83</v>
      </c>
      <c r="I66" s="47"/>
      <c r="J66" s="59">
        <v>28500</v>
      </c>
      <c r="K66" s="47"/>
      <c r="L66" s="59">
        <v>28500</v>
      </c>
      <c r="M66" s="13"/>
      <c r="N66" s="122">
        <f t="shared" si="2"/>
        <v>0</v>
      </c>
    </row>
    <row r="67" spans="1:14" ht="15.75">
      <c r="A67" s="116"/>
      <c r="B67" s="117"/>
      <c r="C67" s="117"/>
      <c r="D67" s="117" t="s">
        <v>30</v>
      </c>
      <c r="E67" s="117"/>
      <c r="F67" s="47">
        <v>125</v>
      </c>
      <c r="G67" s="47"/>
      <c r="H67" s="47">
        <v>105</v>
      </c>
      <c r="I67" s="47"/>
      <c r="J67" s="47">
        <v>750</v>
      </c>
      <c r="K67" s="47"/>
      <c r="L67" s="47">
        <v>750</v>
      </c>
      <c r="M67" s="13"/>
      <c r="N67" s="122">
        <f t="shared" si="2"/>
        <v>0</v>
      </c>
    </row>
    <row r="68" spans="1:14" ht="15.75">
      <c r="A68" s="116"/>
      <c r="B68" s="117"/>
      <c r="C68" s="117"/>
      <c r="D68" s="117" t="s">
        <v>31</v>
      </c>
      <c r="E68" s="117"/>
      <c r="F68" s="47">
        <v>955</v>
      </c>
      <c r="G68" s="47"/>
      <c r="H68" s="47">
        <v>1035.65</v>
      </c>
      <c r="I68" s="47"/>
      <c r="J68" s="47">
        <v>1100</v>
      </c>
      <c r="K68" s="47"/>
      <c r="L68" s="47">
        <v>1000</v>
      </c>
      <c r="M68" s="13"/>
      <c r="N68" s="122">
        <f t="shared" si="2"/>
        <v>-0.09090909090909091</v>
      </c>
    </row>
    <row r="69" spans="1:14" ht="15.75">
      <c r="A69" s="116"/>
      <c r="B69" s="117"/>
      <c r="C69" s="117"/>
      <c r="D69" s="117" t="s">
        <v>32</v>
      </c>
      <c r="E69" s="117"/>
      <c r="F69" s="47">
        <v>1011</v>
      </c>
      <c r="G69" s="47"/>
      <c r="H69" s="47">
        <v>592.04</v>
      </c>
      <c r="I69" s="47"/>
      <c r="J69" s="47">
        <v>1500</v>
      </c>
      <c r="K69" s="47"/>
      <c r="L69" s="47">
        <v>1000</v>
      </c>
      <c r="M69" s="13"/>
      <c r="N69" s="122">
        <f t="shared" si="2"/>
        <v>-0.3333333333333333</v>
      </c>
    </row>
    <row r="70" spans="1:14" ht="15.75">
      <c r="A70" s="116"/>
      <c r="B70" s="117"/>
      <c r="C70" s="117"/>
      <c r="D70" s="117" t="s">
        <v>138</v>
      </c>
      <c r="E70" s="117"/>
      <c r="F70" s="59">
        <v>538</v>
      </c>
      <c r="G70" s="47"/>
      <c r="H70" s="59">
        <v>473.05</v>
      </c>
      <c r="I70" s="47"/>
      <c r="J70" s="47">
        <v>600</v>
      </c>
      <c r="K70" s="47"/>
      <c r="L70" s="47">
        <v>600</v>
      </c>
      <c r="M70" s="13"/>
      <c r="N70" s="122">
        <f t="shared" si="2"/>
        <v>0</v>
      </c>
    </row>
    <row r="71" spans="1:14" ht="15.75">
      <c r="A71" s="116"/>
      <c r="B71" s="117"/>
      <c r="C71" s="117"/>
      <c r="D71" s="117" t="s">
        <v>158</v>
      </c>
      <c r="E71" s="117"/>
      <c r="F71" s="47">
        <v>4210.88</v>
      </c>
      <c r="G71" s="47"/>
      <c r="H71" s="47">
        <v>2879.06</v>
      </c>
      <c r="I71" s="47"/>
      <c r="J71" s="47">
        <v>4000</v>
      </c>
      <c r="K71" s="47"/>
      <c r="L71" s="47">
        <v>4500</v>
      </c>
      <c r="M71" s="13"/>
      <c r="N71" s="122">
        <f t="shared" si="2"/>
        <v>0.125</v>
      </c>
    </row>
    <row r="72" spans="1:14" ht="15.75">
      <c r="A72" s="116"/>
      <c r="B72" s="117"/>
      <c r="C72" s="117"/>
      <c r="D72" s="117" t="s">
        <v>34</v>
      </c>
      <c r="E72" s="117"/>
      <c r="F72" s="47">
        <v>169.15</v>
      </c>
      <c r="G72" s="47"/>
      <c r="H72" s="47">
        <v>257.29</v>
      </c>
      <c r="I72" s="47"/>
      <c r="J72" s="47">
        <v>300</v>
      </c>
      <c r="K72" s="47"/>
      <c r="L72" s="47">
        <v>300</v>
      </c>
      <c r="M72" s="13"/>
      <c r="N72" s="122">
        <f t="shared" si="2"/>
        <v>0</v>
      </c>
    </row>
    <row r="73" spans="1:14" ht="15.75">
      <c r="A73" s="116"/>
      <c r="B73" s="117"/>
      <c r="C73" s="117"/>
      <c r="D73" s="117" t="s">
        <v>177</v>
      </c>
      <c r="E73" s="4"/>
      <c r="F73" s="47">
        <v>852</v>
      </c>
      <c r="G73" s="47"/>
      <c r="H73" s="47">
        <v>877.87</v>
      </c>
      <c r="I73" s="47"/>
      <c r="J73" s="47">
        <v>800</v>
      </c>
      <c r="K73" s="47"/>
      <c r="L73" s="47">
        <v>900</v>
      </c>
      <c r="M73" s="13"/>
      <c r="N73" s="122">
        <f t="shared" si="2"/>
        <v>0.125</v>
      </c>
    </row>
    <row r="74" spans="1:14" ht="15.75">
      <c r="A74" s="116"/>
      <c r="B74" s="117"/>
      <c r="C74" s="57"/>
      <c r="D74" s="57" t="s">
        <v>166</v>
      </c>
      <c r="E74" s="4"/>
      <c r="F74" s="47">
        <v>0</v>
      </c>
      <c r="G74" s="47"/>
      <c r="H74" s="47">
        <v>0</v>
      </c>
      <c r="I74" s="47"/>
      <c r="J74" s="47">
        <v>0</v>
      </c>
      <c r="K74" s="47"/>
      <c r="L74" s="47">
        <v>500</v>
      </c>
      <c r="M74" s="13"/>
      <c r="N74" s="122" t="str">
        <f t="shared" si="2"/>
        <v>n/a</v>
      </c>
    </row>
    <row r="75" spans="1:14" ht="25.5" customHeight="1">
      <c r="A75" s="116"/>
      <c r="B75" s="117"/>
      <c r="C75" s="123" t="s">
        <v>35</v>
      </c>
      <c r="D75" s="123"/>
      <c r="E75" s="123"/>
      <c r="F75" s="49">
        <f>ROUND(SUBTOTAL(9,F65:F74),5)</f>
        <v>34305.25</v>
      </c>
      <c r="G75" s="49"/>
      <c r="H75" s="49">
        <f>ROUND(SUBTOTAL(9,H65:H74),5)</f>
        <v>28050.79</v>
      </c>
      <c r="I75" s="49"/>
      <c r="J75" s="131">
        <f>ROUND(SUBTOTAL(9,J65:J74),5)</f>
        <v>37550</v>
      </c>
      <c r="K75" s="49"/>
      <c r="L75" s="131">
        <f>ROUND(SUBTOTAL(9,L65:L74),5)</f>
        <v>38050</v>
      </c>
      <c r="M75" s="106"/>
      <c r="N75" s="128">
        <f t="shared" si="2"/>
        <v>0.013315579227696404</v>
      </c>
    </row>
    <row r="76" spans="1:14" ht="25.5" customHeight="1">
      <c r="A76" s="116"/>
      <c r="B76" s="117"/>
      <c r="C76" s="117" t="s">
        <v>36</v>
      </c>
      <c r="D76" s="117"/>
      <c r="E76" s="117"/>
      <c r="F76" s="47"/>
      <c r="G76" s="47"/>
      <c r="H76" s="47"/>
      <c r="I76" s="47"/>
      <c r="J76" s="47"/>
      <c r="K76" s="47"/>
      <c r="L76" s="47"/>
      <c r="M76" s="13"/>
      <c r="N76" s="122"/>
    </row>
    <row r="77" spans="1:14" ht="15.75">
      <c r="A77" s="116"/>
      <c r="B77" s="117"/>
      <c r="C77" s="117"/>
      <c r="D77" s="117" t="s">
        <v>136</v>
      </c>
      <c r="E77" s="117"/>
      <c r="F77" s="47">
        <v>5000</v>
      </c>
      <c r="G77" s="47"/>
      <c r="H77" s="47">
        <v>5000</v>
      </c>
      <c r="I77" s="47"/>
      <c r="J77" s="47">
        <v>5000</v>
      </c>
      <c r="K77" s="47"/>
      <c r="L77" s="47">
        <v>5000</v>
      </c>
      <c r="M77" s="13"/>
      <c r="N77" s="122">
        <f>IF(H77=0,"n/a",IF(L77=0,"n/a",(L77-H77)/H77))</f>
        <v>0</v>
      </c>
    </row>
    <row r="78" spans="1:14" ht="15.75">
      <c r="A78" s="116"/>
      <c r="B78" s="117"/>
      <c r="C78" s="117"/>
      <c r="D78" s="117" t="s">
        <v>137</v>
      </c>
      <c r="E78" s="117"/>
      <c r="F78" s="47">
        <v>0</v>
      </c>
      <c r="G78" s="47"/>
      <c r="H78" s="47">
        <v>0</v>
      </c>
      <c r="I78" s="47"/>
      <c r="J78" s="47"/>
      <c r="K78" s="47"/>
      <c r="L78" s="47"/>
      <c r="M78" s="13"/>
      <c r="N78" s="122" t="str">
        <f>IF(H78=0,"n/a",IF(L78=0,"n/a",(L78-H78)/H78))</f>
        <v>n/a</v>
      </c>
    </row>
    <row r="79" spans="1:14" ht="16.5" thickBot="1">
      <c r="A79" s="116"/>
      <c r="B79" s="117"/>
      <c r="C79" s="117"/>
      <c r="D79" s="117" t="s">
        <v>86</v>
      </c>
      <c r="E79" s="117"/>
      <c r="F79" s="48">
        <v>0</v>
      </c>
      <c r="G79" s="47"/>
      <c r="H79" s="48">
        <v>0</v>
      </c>
      <c r="I79" s="47"/>
      <c r="J79" s="48">
        <v>0</v>
      </c>
      <c r="K79" s="47"/>
      <c r="L79" s="48">
        <v>5000</v>
      </c>
      <c r="M79" s="13"/>
      <c r="N79" s="130" t="str">
        <f>IF(J79=0,"n/a",IF(L79=0,"n/a",(L79-J79)/J79))</f>
        <v>n/a</v>
      </c>
    </row>
    <row r="80" spans="1:14" ht="25.5" customHeight="1">
      <c r="A80" s="116"/>
      <c r="B80" s="117"/>
      <c r="C80" s="123" t="s">
        <v>87</v>
      </c>
      <c r="D80" s="123"/>
      <c r="E80" s="123"/>
      <c r="F80" s="49">
        <f>ROUND(SUBTOTAL(9,F76:F79),5)</f>
        <v>5000</v>
      </c>
      <c r="G80" s="49"/>
      <c r="H80" s="49">
        <f>ROUND(SUBTOTAL(9,H76:H79),5)</f>
        <v>5000</v>
      </c>
      <c r="I80" s="49"/>
      <c r="J80" s="127">
        <f>ROUND(SUBTOTAL(9,J76:J79),5)</f>
        <v>5000</v>
      </c>
      <c r="K80" s="49"/>
      <c r="L80" s="127">
        <f>ROUND(SUBTOTAL(9,L76:L79),5)</f>
        <v>10000</v>
      </c>
      <c r="M80" s="104"/>
      <c r="N80" s="128">
        <f>IF(J80=0,"n/a",IF(L80=0,"n/a",(L80-J80)/J80))</f>
        <v>1</v>
      </c>
    </row>
    <row r="81" spans="1:14" ht="25.5" customHeight="1">
      <c r="A81" s="116"/>
      <c r="B81" s="117"/>
      <c r="C81" s="117" t="s">
        <v>88</v>
      </c>
      <c r="D81" s="117"/>
      <c r="E81" s="117"/>
      <c r="F81" s="47"/>
      <c r="G81" s="47"/>
      <c r="H81" s="47"/>
      <c r="I81" s="47"/>
      <c r="J81" s="47"/>
      <c r="K81" s="47"/>
      <c r="L81" s="47"/>
      <c r="M81" s="13"/>
      <c r="N81" s="122"/>
    </row>
    <row r="82" spans="1:14" ht="15.75" customHeight="1">
      <c r="A82" s="116"/>
      <c r="B82" s="117"/>
      <c r="C82" s="117"/>
      <c r="D82" s="124" t="s">
        <v>194</v>
      </c>
      <c r="E82" s="117"/>
      <c r="F82" s="47">
        <v>600</v>
      </c>
      <c r="G82" s="47"/>
      <c r="H82" s="47">
        <v>27915.93</v>
      </c>
      <c r="I82" s="47"/>
      <c r="J82" s="59">
        <v>34119</v>
      </c>
      <c r="K82" s="47"/>
      <c r="L82" s="59">
        <v>37221.24</v>
      </c>
      <c r="M82" s="13"/>
      <c r="N82" s="122">
        <f>IF(J82=0,"n/a",IF(L82=0,"n/a",(L82-J82)/J82))</f>
        <v>0.09092411852633424</v>
      </c>
    </row>
    <row r="83" spans="1:14" ht="15.75">
      <c r="A83" s="116"/>
      <c r="B83" s="117"/>
      <c r="C83" s="117"/>
      <c r="D83" s="117" t="s">
        <v>213</v>
      </c>
      <c r="E83" s="117"/>
      <c r="F83" s="59">
        <v>25618.37</v>
      </c>
      <c r="G83" s="47"/>
      <c r="H83" s="59"/>
      <c r="I83" s="47"/>
      <c r="J83" s="47"/>
      <c r="K83" s="47"/>
      <c r="L83" s="47"/>
      <c r="M83" s="13"/>
      <c r="N83" s="122" t="str">
        <f>IF(J83=0,"n/a",IF(L83=0,"n/a",(L83-J83)/J83))</f>
        <v>n/a</v>
      </c>
    </row>
    <row r="84" spans="1:14" ht="15.75">
      <c r="A84" s="116"/>
      <c r="B84" s="117"/>
      <c r="C84" s="117"/>
      <c r="D84" s="117" t="s">
        <v>214</v>
      </c>
      <c r="E84" s="117"/>
      <c r="F84" s="59">
        <v>32695.06</v>
      </c>
      <c r="G84" s="47"/>
      <c r="H84" s="59"/>
      <c r="I84" s="47"/>
      <c r="J84" s="47"/>
      <c r="K84" s="47"/>
      <c r="L84" s="47"/>
      <c r="M84" s="13"/>
      <c r="N84" s="122" t="str">
        <f>IF(J84=0,"n/a",IF(L84=0,"n/a",(L84-J84)/J84))</f>
        <v>n/a</v>
      </c>
    </row>
    <row r="85" spans="1:14" ht="25.5" customHeight="1">
      <c r="A85" s="116"/>
      <c r="B85" s="117"/>
      <c r="C85" s="123" t="s">
        <v>97</v>
      </c>
      <c r="D85" s="123"/>
      <c r="E85" s="123"/>
      <c r="F85" s="49">
        <f>ROUND(SUBTOTAL(9,F81:F84),5)</f>
        <v>58913.43</v>
      </c>
      <c r="G85" s="49"/>
      <c r="H85" s="49">
        <f>ROUND(SUBTOTAL(9,H81:H84),5)</f>
        <v>27915.93</v>
      </c>
      <c r="I85" s="49"/>
      <c r="J85" s="131">
        <f>ROUND(SUBTOTAL(9,J81:J84),5)</f>
        <v>34119</v>
      </c>
      <c r="K85" s="49"/>
      <c r="L85" s="244">
        <f>ROUND(SUBTOTAL(9,L81:L84),5)</f>
        <v>37221.24</v>
      </c>
      <c r="M85" s="106"/>
      <c r="N85" s="128">
        <f>IF(J85=0,"n/a",IF(L85=0,"n/a",(L85-J85)/J85))</f>
        <v>0.09092411852633424</v>
      </c>
    </row>
    <row r="86" spans="1:14" ht="25.5" customHeight="1">
      <c r="A86" s="116"/>
      <c r="B86" s="117"/>
      <c r="C86" s="117" t="s">
        <v>37</v>
      </c>
      <c r="D86" s="117"/>
      <c r="E86" s="117"/>
      <c r="F86" s="47"/>
      <c r="G86" s="47"/>
      <c r="H86" s="47"/>
      <c r="I86" s="47"/>
      <c r="J86" s="47"/>
      <c r="K86" s="47"/>
      <c r="L86" s="47"/>
      <c r="M86" s="13"/>
      <c r="N86" s="122"/>
    </row>
    <row r="87" spans="1:14" ht="15.75">
      <c r="A87" s="116"/>
      <c r="B87" s="117"/>
      <c r="C87" s="117"/>
      <c r="D87" s="117" t="s">
        <v>30</v>
      </c>
      <c r="E87" s="117"/>
      <c r="F87" s="47">
        <v>0</v>
      </c>
      <c r="G87" s="47"/>
      <c r="H87" s="47">
        <v>0</v>
      </c>
      <c r="I87" s="47"/>
      <c r="J87" s="47">
        <v>550</v>
      </c>
      <c r="K87" s="47"/>
      <c r="L87" s="47">
        <v>140</v>
      </c>
      <c r="M87" s="13"/>
      <c r="N87" s="122">
        <f aca="true" t="shared" si="3" ref="N87:N92">IF(J87=0,"n/a",IF(L87=0,"n/a",(L87-J87)/J87))</f>
        <v>-0.7454545454545455</v>
      </c>
    </row>
    <row r="88" spans="1:14" ht="15.75">
      <c r="A88" s="116"/>
      <c r="B88" s="117"/>
      <c r="C88" s="117"/>
      <c r="D88" s="117" t="s">
        <v>38</v>
      </c>
      <c r="E88" s="117"/>
      <c r="F88" s="47">
        <v>142.66</v>
      </c>
      <c r="G88" s="47"/>
      <c r="H88" s="47">
        <v>856.84</v>
      </c>
      <c r="I88" s="47"/>
      <c r="J88" s="47">
        <v>1100</v>
      </c>
      <c r="K88" s="47"/>
      <c r="L88" s="47">
        <v>900</v>
      </c>
      <c r="M88" s="13"/>
      <c r="N88" s="122">
        <f t="shared" si="3"/>
        <v>-0.18181818181818182</v>
      </c>
    </row>
    <row r="89" spans="1:14" ht="15.75">
      <c r="A89" s="116"/>
      <c r="B89" s="117"/>
      <c r="C89" s="117"/>
      <c r="D89" s="117" t="s">
        <v>39</v>
      </c>
      <c r="E89" s="117"/>
      <c r="F89" s="47">
        <v>710.5</v>
      </c>
      <c r="G89" s="47"/>
      <c r="H89" s="47">
        <v>2576.25</v>
      </c>
      <c r="I89" s="47"/>
      <c r="J89" s="47">
        <v>2800</v>
      </c>
      <c r="K89" s="47"/>
      <c r="L89" s="47">
        <v>1600</v>
      </c>
      <c r="M89" s="13"/>
      <c r="N89" s="122">
        <f t="shared" si="3"/>
        <v>-0.42857142857142855</v>
      </c>
    </row>
    <row r="90" spans="1:14" ht="15.75">
      <c r="A90" s="116"/>
      <c r="B90" s="117"/>
      <c r="C90" s="117"/>
      <c r="D90" s="117" t="s">
        <v>23</v>
      </c>
      <c r="E90" s="117"/>
      <c r="F90" s="47">
        <v>594.26</v>
      </c>
      <c r="G90" s="47"/>
      <c r="H90" s="47">
        <v>1215.77</v>
      </c>
      <c r="I90" s="47"/>
      <c r="J90" s="47">
        <v>800</v>
      </c>
      <c r="K90" s="47"/>
      <c r="L90" s="47">
        <v>800</v>
      </c>
      <c r="M90" s="13"/>
      <c r="N90" s="122">
        <f t="shared" si="3"/>
        <v>0</v>
      </c>
    </row>
    <row r="91" spans="1:14" ht="16.5" thickBot="1">
      <c r="A91" s="116"/>
      <c r="B91" s="117"/>
      <c r="C91" s="117"/>
      <c r="D91" s="117" t="s">
        <v>40</v>
      </c>
      <c r="E91" s="117"/>
      <c r="F91" s="48">
        <v>520.5</v>
      </c>
      <c r="G91" s="47"/>
      <c r="H91" s="48">
        <v>2005.07</v>
      </c>
      <c r="I91" s="47"/>
      <c r="J91" s="48">
        <v>2750</v>
      </c>
      <c r="K91" s="47"/>
      <c r="L91" s="48">
        <v>2400</v>
      </c>
      <c r="M91" s="13"/>
      <c r="N91" s="130">
        <f t="shared" si="3"/>
        <v>-0.12727272727272726</v>
      </c>
    </row>
    <row r="92" spans="1:14" ht="25.5" customHeight="1">
      <c r="A92" s="116"/>
      <c r="B92" s="117"/>
      <c r="C92" s="123" t="s">
        <v>41</v>
      </c>
      <c r="D92" s="123"/>
      <c r="E92" s="123"/>
      <c r="F92" s="49">
        <f>ROUND(SUBTOTAL(9,F86:F91),5)</f>
        <v>1967.92</v>
      </c>
      <c r="G92" s="49"/>
      <c r="H92" s="49">
        <f>ROUND(SUBTOTAL(9,H86:H91),5)</f>
        <v>6653.93</v>
      </c>
      <c r="I92" s="49"/>
      <c r="J92" s="131">
        <f>ROUND(SUBTOTAL(9,J86:J91),5)</f>
        <v>8000</v>
      </c>
      <c r="K92" s="49"/>
      <c r="L92" s="131">
        <f>ROUND(SUBTOTAL(9,L86:L91),5)</f>
        <v>5840</v>
      </c>
      <c r="M92" s="106"/>
      <c r="N92" s="128">
        <f t="shared" si="3"/>
        <v>-0.27</v>
      </c>
    </row>
    <row r="93" spans="1:14" ht="25.5" customHeight="1">
      <c r="A93" s="116"/>
      <c r="B93" s="117"/>
      <c r="C93" s="117" t="s">
        <v>42</v>
      </c>
      <c r="D93" s="117"/>
      <c r="E93" s="117"/>
      <c r="F93" s="47"/>
      <c r="G93" s="47"/>
      <c r="H93" s="47"/>
      <c r="I93" s="47"/>
      <c r="J93" s="47"/>
      <c r="K93" s="47"/>
      <c r="L93" s="47"/>
      <c r="M93" s="13"/>
      <c r="N93" s="122"/>
    </row>
    <row r="94" spans="1:14" ht="15.75">
      <c r="A94" s="116"/>
      <c r="B94" s="117"/>
      <c r="C94" s="117"/>
      <c r="D94" s="117" t="s">
        <v>98</v>
      </c>
      <c r="E94" s="117"/>
      <c r="F94" s="47"/>
      <c r="G94" s="47"/>
      <c r="H94" s="47"/>
      <c r="I94" s="47"/>
      <c r="J94" s="59">
        <v>0</v>
      </c>
      <c r="K94" s="47"/>
      <c r="L94" s="59">
        <v>0</v>
      </c>
      <c r="M94" s="13"/>
      <c r="N94" s="122" t="str">
        <f aca="true" t="shared" si="4" ref="N94:N109">IF(J94=0,"n/a",IF(L94=0,"n/a",(L94-J94)/J94))</f>
        <v>n/a</v>
      </c>
    </row>
    <row r="95" spans="1:14" ht="15.75">
      <c r="A95" s="116"/>
      <c r="B95" s="117"/>
      <c r="C95" s="117"/>
      <c r="D95" s="117" t="s">
        <v>132</v>
      </c>
      <c r="E95" s="117"/>
      <c r="F95" s="47">
        <v>32261.44</v>
      </c>
      <c r="G95" s="47"/>
      <c r="H95" s="47">
        <v>0</v>
      </c>
      <c r="I95" s="47"/>
      <c r="J95" s="59">
        <v>10000</v>
      </c>
      <c r="K95" s="47"/>
      <c r="L95" s="59">
        <v>15000</v>
      </c>
      <c r="M95" s="13"/>
      <c r="N95" s="122">
        <f t="shared" si="4"/>
        <v>0.5</v>
      </c>
    </row>
    <row r="96" spans="1:14" ht="15.75">
      <c r="A96" s="116"/>
      <c r="B96" s="117"/>
      <c r="C96" s="117"/>
      <c r="D96" s="117" t="s">
        <v>185</v>
      </c>
      <c r="E96" s="117"/>
      <c r="F96" s="59">
        <v>2020</v>
      </c>
      <c r="G96" s="47"/>
      <c r="H96" s="59">
        <v>1000</v>
      </c>
      <c r="I96" s="47"/>
      <c r="J96" s="47">
        <v>2020</v>
      </c>
      <c r="K96" s="47"/>
      <c r="L96" s="47">
        <v>1200</v>
      </c>
      <c r="M96" s="13"/>
      <c r="N96" s="122">
        <f t="shared" si="4"/>
        <v>-0.40594059405940597</v>
      </c>
    </row>
    <row r="97" spans="1:14" ht="15.75">
      <c r="A97" s="116"/>
      <c r="B97" s="117"/>
      <c r="C97" s="117"/>
      <c r="D97" s="117" t="s">
        <v>43</v>
      </c>
      <c r="E97" s="117"/>
      <c r="F97" s="47">
        <v>154314</v>
      </c>
      <c r="G97" s="47"/>
      <c r="H97" s="47">
        <v>152825</v>
      </c>
      <c r="I97" s="47"/>
      <c r="J97" s="47">
        <v>160000</v>
      </c>
      <c r="K97" s="47"/>
      <c r="L97" s="47">
        <v>160850</v>
      </c>
      <c r="M97" s="13"/>
      <c r="N97" s="122">
        <f t="shared" si="4"/>
        <v>0.0053125</v>
      </c>
    </row>
    <row r="98" spans="1:14" ht="15.75">
      <c r="A98" s="116"/>
      <c r="B98" s="117"/>
      <c r="C98" s="117"/>
      <c r="D98" s="117" t="s">
        <v>44</v>
      </c>
      <c r="E98" s="117"/>
      <c r="F98" s="47">
        <v>14169</v>
      </c>
      <c r="G98" s="47"/>
      <c r="H98" s="47">
        <v>3790.5</v>
      </c>
      <c r="I98" s="47"/>
      <c r="J98" s="47">
        <v>15000</v>
      </c>
      <c r="K98" s="47"/>
      <c r="L98" s="47">
        <v>15000</v>
      </c>
      <c r="M98" s="13"/>
      <c r="N98" s="122">
        <f t="shared" si="4"/>
        <v>0</v>
      </c>
    </row>
    <row r="99" spans="1:14" ht="15.75">
      <c r="A99" s="116"/>
      <c r="B99" s="117"/>
      <c r="C99" s="117"/>
      <c r="D99" s="117" t="s">
        <v>45</v>
      </c>
      <c r="E99" s="117"/>
      <c r="F99" s="47">
        <v>6667.22</v>
      </c>
      <c r="G99" s="47"/>
      <c r="H99" s="47">
        <v>1752.51</v>
      </c>
      <c r="I99" s="47"/>
      <c r="J99" s="47">
        <v>5000</v>
      </c>
      <c r="K99" s="47"/>
      <c r="L99" s="47">
        <v>5000</v>
      </c>
      <c r="M99" s="13"/>
      <c r="N99" s="122">
        <f t="shared" si="4"/>
        <v>0</v>
      </c>
    </row>
    <row r="100" spans="1:14" ht="15.75">
      <c r="A100" s="116"/>
      <c r="B100" s="117"/>
      <c r="C100" s="117"/>
      <c r="D100" s="117" t="s">
        <v>196</v>
      </c>
      <c r="E100" s="117"/>
      <c r="F100" s="47">
        <v>33835.16</v>
      </c>
      <c r="G100" s="47"/>
      <c r="H100" s="47">
        <v>22776.16</v>
      </c>
      <c r="I100" s="47"/>
      <c r="J100" s="47">
        <v>0</v>
      </c>
      <c r="K100" s="47"/>
      <c r="L100" s="47">
        <v>0</v>
      </c>
      <c r="M100" s="13"/>
      <c r="N100" s="122" t="str">
        <f t="shared" si="4"/>
        <v>n/a</v>
      </c>
    </row>
    <row r="101" spans="1:14" ht="15.75" customHeight="1">
      <c r="A101" s="116"/>
      <c r="B101" s="117"/>
      <c r="C101" s="117"/>
      <c r="D101" s="117" t="s">
        <v>152</v>
      </c>
      <c r="E101" s="117"/>
      <c r="F101" s="47">
        <v>48352</v>
      </c>
      <c r="G101" s="47"/>
      <c r="H101" s="47">
        <v>0</v>
      </c>
      <c r="I101" s="47"/>
      <c r="J101" s="47">
        <v>0</v>
      </c>
      <c r="K101" s="47"/>
      <c r="L101" s="47">
        <v>0</v>
      </c>
      <c r="M101" s="13"/>
      <c r="N101" s="122" t="str">
        <f t="shared" si="4"/>
        <v>n/a</v>
      </c>
    </row>
    <row r="102" spans="1:14" ht="15.75" customHeight="1">
      <c r="A102" s="116"/>
      <c r="B102" s="117"/>
      <c r="C102" s="117"/>
      <c r="D102" s="124" t="s">
        <v>192</v>
      </c>
      <c r="E102" s="117"/>
      <c r="F102" s="47">
        <v>54469.02</v>
      </c>
      <c r="G102" s="47"/>
      <c r="H102" s="47">
        <v>241101.55</v>
      </c>
      <c r="I102" s="47"/>
      <c r="J102" s="47">
        <v>325000</v>
      </c>
      <c r="K102" s="47"/>
      <c r="L102" s="47">
        <v>0</v>
      </c>
      <c r="M102" s="13"/>
      <c r="N102" s="122" t="str">
        <f t="shared" si="4"/>
        <v>n/a</v>
      </c>
    </row>
    <row r="103" spans="1:14" ht="15.75" customHeight="1">
      <c r="A103" s="116"/>
      <c r="B103" s="117"/>
      <c r="C103" s="117"/>
      <c r="D103" s="117" t="s">
        <v>46</v>
      </c>
      <c r="E103" s="117"/>
      <c r="F103" s="47">
        <v>23354.22</v>
      </c>
      <c r="G103" s="47"/>
      <c r="H103" s="47">
        <v>6703.73</v>
      </c>
      <c r="I103" s="47"/>
      <c r="J103" s="47">
        <v>20000</v>
      </c>
      <c r="K103" s="47"/>
      <c r="L103" s="47">
        <v>20000</v>
      </c>
      <c r="M103" s="13"/>
      <c r="N103" s="122">
        <f t="shared" si="4"/>
        <v>0</v>
      </c>
    </row>
    <row r="104" spans="1:14" ht="15.75">
      <c r="A104" s="116"/>
      <c r="B104" s="117"/>
      <c r="C104" s="117"/>
      <c r="D104" s="117" t="s">
        <v>47</v>
      </c>
      <c r="E104" s="117"/>
      <c r="F104" s="47">
        <v>1945.33</v>
      </c>
      <c r="G104" s="47"/>
      <c r="H104" s="47">
        <v>0</v>
      </c>
      <c r="I104" s="47"/>
      <c r="J104" s="47">
        <v>1000</v>
      </c>
      <c r="K104" s="47"/>
      <c r="L104" s="47">
        <v>3000</v>
      </c>
      <c r="M104" s="13"/>
      <c r="N104" s="122">
        <f t="shared" si="4"/>
        <v>2</v>
      </c>
    </row>
    <row r="105" spans="1:14" ht="16.5" thickBot="1">
      <c r="A105" s="116"/>
      <c r="B105" s="117"/>
      <c r="C105" s="117"/>
      <c r="D105" s="117" t="s">
        <v>48</v>
      </c>
      <c r="E105" s="117"/>
      <c r="F105" s="48">
        <v>29328.06</v>
      </c>
      <c r="G105" s="47"/>
      <c r="H105" s="48">
        <v>37758.88</v>
      </c>
      <c r="I105" s="47"/>
      <c r="J105" s="65">
        <v>55027</v>
      </c>
      <c r="K105" s="47"/>
      <c r="L105" s="65">
        <v>56000</v>
      </c>
      <c r="M105" s="13"/>
      <c r="N105" s="130">
        <f t="shared" si="4"/>
        <v>0.017682228724080904</v>
      </c>
    </row>
    <row r="106" spans="1:14" ht="25.5" customHeight="1">
      <c r="A106" s="116"/>
      <c r="B106" s="117"/>
      <c r="C106" s="123" t="s">
        <v>49</v>
      </c>
      <c r="D106" s="123"/>
      <c r="E106" s="123"/>
      <c r="F106" s="49">
        <f>ROUND(SUBTOTAL(9,F93:F105),5)</f>
        <v>400715.45</v>
      </c>
      <c r="G106" s="49"/>
      <c r="H106" s="49">
        <f>ROUND(SUBTOTAL(9,H93:H105),5)</f>
        <v>467708.33</v>
      </c>
      <c r="I106" s="49"/>
      <c r="J106" s="131">
        <f>ROUND(SUBTOTAL(9,J93:J105),5)</f>
        <v>593047</v>
      </c>
      <c r="K106" s="49"/>
      <c r="L106" s="131">
        <f>ROUND(SUBTOTAL(9,L93:L105),5)</f>
        <v>276050</v>
      </c>
      <c r="M106" s="106"/>
      <c r="N106" s="128">
        <f t="shared" si="4"/>
        <v>-0.5345225589202879</v>
      </c>
    </row>
    <row r="107" spans="1:14" s="16" customFormat="1" ht="25.5" customHeight="1">
      <c r="A107" s="132"/>
      <c r="B107" s="125"/>
      <c r="C107" s="117" t="s">
        <v>102</v>
      </c>
      <c r="D107" s="133"/>
      <c r="E107" s="133"/>
      <c r="F107" s="50"/>
      <c r="G107" s="50"/>
      <c r="H107" s="50"/>
      <c r="I107" s="50"/>
      <c r="J107" s="50"/>
      <c r="K107" s="134"/>
      <c r="L107" s="50"/>
      <c r="M107" s="31"/>
      <c r="N107" s="137"/>
    </row>
    <row r="108" spans="1:14" s="16" customFormat="1" ht="15.75" customHeight="1">
      <c r="A108" s="132"/>
      <c r="B108" s="125"/>
      <c r="C108" s="133"/>
      <c r="D108" s="117" t="s">
        <v>22</v>
      </c>
      <c r="E108" s="133"/>
      <c r="F108" s="58">
        <v>2345.19</v>
      </c>
      <c r="G108" s="58"/>
      <c r="H108" s="58">
        <v>1444.91</v>
      </c>
      <c r="I108" s="50"/>
      <c r="J108" s="58">
        <v>2520</v>
      </c>
      <c r="K108" s="134"/>
      <c r="L108" s="58">
        <v>2520</v>
      </c>
      <c r="M108" s="31"/>
      <c r="N108" s="122">
        <f t="shared" si="4"/>
        <v>0</v>
      </c>
    </row>
    <row r="109" spans="1:14" s="16" customFormat="1" ht="15.75" customHeight="1">
      <c r="A109" s="132"/>
      <c r="B109" s="125"/>
      <c r="C109" s="133"/>
      <c r="D109" s="117" t="s">
        <v>38</v>
      </c>
      <c r="E109" s="133"/>
      <c r="F109" s="58">
        <v>202</v>
      </c>
      <c r="G109" s="58"/>
      <c r="H109" s="58">
        <v>315.5</v>
      </c>
      <c r="I109" s="50"/>
      <c r="J109" s="58">
        <v>250</v>
      </c>
      <c r="K109" s="134"/>
      <c r="L109" s="58">
        <v>250</v>
      </c>
      <c r="M109" s="31"/>
      <c r="N109" s="122">
        <f t="shared" si="4"/>
        <v>0</v>
      </c>
    </row>
    <row r="110" spans="1:14" ht="25.5" customHeight="1">
      <c r="A110" s="116"/>
      <c r="B110" s="117"/>
      <c r="C110" s="123" t="s">
        <v>102</v>
      </c>
      <c r="D110" s="123"/>
      <c r="E110" s="123"/>
      <c r="F110" s="49">
        <f>ROUND(SUBTOTAL(9,F107:F109),5)</f>
        <v>2547.19</v>
      </c>
      <c r="G110" s="49"/>
      <c r="H110" s="49">
        <f>ROUND(SUBTOTAL(9,H107:H109),5)</f>
        <v>1760.41</v>
      </c>
      <c r="I110" s="49"/>
      <c r="J110" s="131">
        <f>ROUND(SUBTOTAL(9,J108:J109),5)</f>
        <v>2770</v>
      </c>
      <c r="K110" s="49"/>
      <c r="L110" s="131">
        <f>ROUND(SUBTOTAL(9,L108:L109),5)</f>
        <v>2770</v>
      </c>
      <c r="M110" s="106"/>
      <c r="N110" s="128">
        <f>IF(J110=0,"n/a",IF(L110=0,"n/a",(L110-J110)/J110))</f>
        <v>0</v>
      </c>
    </row>
    <row r="111" spans="1:14" ht="25.5" customHeight="1">
      <c r="A111" s="116"/>
      <c r="B111" s="117"/>
      <c r="C111" s="117" t="s">
        <v>50</v>
      </c>
      <c r="D111" s="117"/>
      <c r="E111" s="117"/>
      <c r="F111" s="47"/>
      <c r="G111" s="47"/>
      <c r="H111" s="47"/>
      <c r="I111" s="47"/>
      <c r="J111" s="47"/>
      <c r="K111" s="47"/>
      <c r="L111" s="47"/>
      <c r="M111" s="13"/>
      <c r="N111" s="122"/>
    </row>
    <row r="112" spans="1:14" ht="15.75">
      <c r="A112" s="116"/>
      <c r="B112" s="117"/>
      <c r="C112" s="117"/>
      <c r="D112" s="117" t="s">
        <v>99</v>
      </c>
      <c r="E112" s="117"/>
      <c r="F112" s="47">
        <v>0</v>
      </c>
      <c r="G112" s="47"/>
      <c r="H112" s="47">
        <v>0</v>
      </c>
      <c r="I112" s="47"/>
      <c r="J112" s="47">
        <v>0</v>
      </c>
      <c r="K112" s="47"/>
      <c r="L112" s="47">
        <v>0</v>
      </c>
      <c r="M112" s="13"/>
      <c r="N112" s="122" t="str">
        <f aca="true" t="shared" si="5" ref="N112:N117">IF(J112=0,"n/a",IF(L112=0,"n/a",(L112-J112)/J112))</f>
        <v>n/a</v>
      </c>
    </row>
    <row r="113" spans="1:14" ht="15.75">
      <c r="A113" s="116"/>
      <c r="B113" s="117"/>
      <c r="C113" s="117"/>
      <c r="D113" s="117" t="s">
        <v>51</v>
      </c>
      <c r="E113" s="117"/>
      <c r="F113" s="47">
        <v>7039</v>
      </c>
      <c r="G113" s="47"/>
      <c r="H113" s="47">
        <v>5808.36</v>
      </c>
      <c r="I113" s="47"/>
      <c r="J113" s="47">
        <v>7000</v>
      </c>
      <c r="K113" s="47"/>
      <c r="L113" s="47">
        <v>7000</v>
      </c>
      <c r="M113" s="13"/>
      <c r="N113" s="122">
        <f t="shared" si="5"/>
        <v>0</v>
      </c>
    </row>
    <row r="114" spans="1:14" ht="15.75">
      <c r="A114" s="116"/>
      <c r="B114" s="117"/>
      <c r="C114" s="117"/>
      <c r="D114" s="117" t="s">
        <v>197</v>
      </c>
      <c r="E114" s="117"/>
      <c r="F114" s="47">
        <v>2000</v>
      </c>
      <c r="G114" s="47"/>
      <c r="H114" s="47"/>
      <c r="I114" s="47"/>
      <c r="J114" s="47">
        <v>0</v>
      </c>
      <c r="K114" s="47"/>
      <c r="L114" s="47">
        <v>0</v>
      </c>
      <c r="M114" s="13"/>
      <c r="N114" s="122" t="str">
        <f t="shared" si="5"/>
        <v>n/a</v>
      </c>
    </row>
    <row r="115" spans="1:14" ht="15.75">
      <c r="A115" s="116"/>
      <c r="B115" s="117"/>
      <c r="C115" s="117"/>
      <c r="D115" s="117" t="s">
        <v>101</v>
      </c>
      <c r="E115" s="117"/>
      <c r="F115" s="47">
        <v>323</v>
      </c>
      <c r="G115" s="47"/>
      <c r="H115" s="47">
        <v>328</v>
      </c>
      <c r="I115" s="47"/>
      <c r="J115" s="47">
        <v>323</v>
      </c>
      <c r="K115" s="47"/>
      <c r="L115" s="47">
        <v>323</v>
      </c>
      <c r="M115" s="13"/>
      <c r="N115" s="122">
        <f t="shared" si="5"/>
        <v>0</v>
      </c>
    </row>
    <row r="116" spans="1:14" ht="16.5" thickBot="1">
      <c r="A116" s="116"/>
      <c r="B116" s="117"/>
      <c r="C116" s="117"/>
      <c r="D116" s="117" t="s">
        <v>100</v>
      </c>
      <c r="E116" s="117"/>
      <c r="F116" s="48">
        <v>0</v>
      </c>
      <c r="G116" s="47"/>
      <c r="H116" s="48">
        <v>0</v>
      </c>
      <c r="I116" s="47"/>
      <c r="J116" s="48">
        <v>3000</v>
      </c>
      <c r="K116" s="47"/>
      <c r="L116" s="48">
        <v>1500</v>
      </c>
      <c r="M116" s="13"/>
      <c r="N116" s="130">
        <f t="shared" si="5"/>
        <v>-0.5</v>
      </c>
    </row>
    <row r="117" spans="1:14" ht="25.5" customHeight="1">
      <c r="A117" s="116"/>
      <c r="B117" s="117"/>
      <c r="C117" s="123" t="s">
        <v>52</v>
      </c>
      <c r="D117" s="123"/>
      <c r="E117" s="123"/>
      <c r="F117" s="49">
        <f>ROUND(SUBTOTAL(9,F111:F116),5)</f>
        <v>9362</v>
      </c>
      <c r="G117" s="49"/>
      <c r="H117" s="49">
        <f>ROUND(SUBTOTAL(9,H111:H116),5)</f>
        <v>6136.36</v>
      </c>
      <c r="I117" s="49"/>
      <c r="J117" s="131">
        <f>ROUND(SUBTOTAL(9,J111:J116),5)</f>
        <v>10323</v>
      </c>
      <c r="K117" s="49"/>
      <c r="L117" s="131">
        <f>ROUND(SUBTOTAL(9,L111:L116),5)</f>
        <v>8823</v>
      </c>
      <c r="M117" s="106"/>
      <c r="N117" s="128">
        <f t="shared" si="5"/>
        <v>-0.14530659691950015</v>
      </c>
    </row>
    <row r="118" spans="1:14" ht="25.5" customHeight="1">
      <c r="A118" s="116"/>
      <c r="B118" s="117"/>
      <c r="C118" s="117" t="s">
        <v>53</v>
      </c>
      <c r="D118" s="117"/>
      <c r="E118" s="117"/>
      <c r="F118" s="47"/>
      <c r="G118" s="47"/>
      <c r="H118" s="47"/>
      <c r="I118" s="47"/>
      <c r="J118" s="47"/>
      <c r="K118" s="47"/>
      <c r="L118" s="47"/>
      <c r="M118" s="13"/>
      <c r="N118" s="122"/>
    </row>
    <row r="119" spans="1:14" ht="15.75">
      <c r="A119" s="116"/>
      <c r="B119" s="117"/>
      <c r="C119" s="117"/>
      <c r="D119" s="117" t="s">
        <v>54</v>
      </c>
      <c r="E119" s="117"/>
      <c r="F119" s="47">
        <v>131703</v>
      </c>
      <c r="G119" s="47"/>
      <c r="H119" s="47">
        <v>101230.5</v>
      </c>
      <c r="I119" s="47"/>
      <c r="J119" s="47">
        <v>134974</v>
      </c>
      <c r="K119" s="47"/>
      <c r="L119" s="47">
        <v>139536</v>
      </c>
      <c r="M119" s="13"/>
      <c r="N119" s="122">
        <f aca="true" t="shared" si="6" ref="N119:N128">IF(J119=0,"n/a",IF(L119=0,"n/a",(L119-J119)/J119))</f>
        <v>0.03379910204928357</v>
      </c>
    </row>
    <row r="120" spans="1:14" ht="15.75">
      <c r="A120" s="116"/>
      <c r="B120" s="117"/>
      <c r="C120" s="117"/>
      <c r="D120" s="117" t="s">
        <v>55</v>
      </c>
      <c r="E120" s="117"/>
      <c r="F120" s="47">
        <v>4596</v>
      </c>
      <c r="G120" s="47"/>
      <c r="H120" s="47">
        <v>4757</v>
      </c>
      <c r="I120" s="47"/>
      <c r="J120" s="47">
        <v>4600</v>
      </c>
      <c r="K120" s="47"/>
      <c r="L120" s="47">
        <v>4900</v>
      </c>
      <c r="M120" s="13"/>
      <c r="N120" s="122">
        <f t="shared" si="6"/>
        <v>0.06521739130434782</v>
      </c>
    </row>
    <row r="121" spans="1:14" ht="15.75">
      <c r="A121" s="116"/>
      <c r="B121" s="117"/>
      <c r="C121" s="117"/>
      <c r="D121" s="117" t="s">
        <v>153</v>
      </c>
      <c r="E121" s="117"/>
      <c r="F121" s="47">
        <v>1000</v>
      </c>
      <c r="G121" s="47"/>
      <c r="H121" s="47">
        <v>1000</v>
      </c>
      <c r="I121" s="47"/>
      <c r="J121" s="47">
        <v>1000</v>
      </c>
      <c r="K121" s="47"/>
      <c r="L121" s="47">
        <v>2500</v>
      </c>
      <c r="M121" s="13"/>
      <c r="N121" s="122">
        <f t="shared" si="6"/>
        <v>1.5</v>
      </c>
    </row>
    <row r="122" spans="1:14" ht="15.75">
      <c r="A122" s="116"/>
      <c r="B122" s="117"/>
      <c r="C122" s="117"/>
      <c r="D122" s="117" t="s">
        <v>135</v>
      </c>
      <c r="E122" s="117"/>
      <c r="F122" s="47">
        <v>2548.46</v>
      </c>
      <c r="G122" s="47"/>
      <c r="H122" s="47">
        <v>260.64</v>
      </c>
      <c r="I122" s="47"/>
      <c r="J122" s="47">
        <v>2550</v>
      </c>
      <c r="K122" s="47"/>
      <c r="L122" s="47">
        <v>2600</v>
      </c>
      <c r="M122" s="13"/>
      <c r="N122" s="122">
        <f t="shared" si="6"/>
        <v>0.0196078431372549</v>
      </c>
    </row>
    <row r="123" spans="1:14" ht="15.75">
      <c r="A123" s="116"/>
      <c r="B123" s="117"/>
      <c r="C123" s="117"/>
      <c r="D123" s="117" t="s">
        <v>56</v>
      </c>
      <c r="E123" s="117"/>
      <c r="F123" s="47">
        <v>0</v>
      </c>
      <c r="G123" s="47"/>
      <c r="H123" s="47">
        <v>0</v>
      </c>
      <c r="I123" s="47"/>
      <c r="J123" s="63">
        <v>0</v>
      </c>
      <c r="K123" s="13"/>
      <c r="L123" s="63">
        <v>0</v>
      </c>
      <c r="M123" s="20"/>
      <c r="N123" s="122" t="str">
        <f t="shared" si="6"/>
        <v>n/a</v>
      </c>
    </row>
    <row r="124" spans="1:14" ht="15.75">
      <c r="A124" s="116"/>
      <c r="B124" s="117"/>
      <c r="C124" s="117"/>
      <c r="D124" s="117" t="s">
        <v>118</v>
      </c>
      <c r="E124" s="117"/>
      <c r="F124" s="47">
        <v>671.44</v>
      </c>
      <c r="G124" s="47"/>
      <c r="H124" s="47">
        <v>499.63</v>
      </c>
      <c r="I124" s="47"/>
      <c r="J124" s="47">
        <v>675</v>
      </c>
      <c r="K124" s="47"/>
      <c r="L124" s="47">
        <v>675</v>
      </c>
      <c r="M124" s="13"/>
      <c r="N124" s="122">
        <f t="shared" si="6"/>
        <v>0</v>
      </c>
    </row>
    <row r="125" spans="1:14" ht="15.75">
      <c r="A125" s="116"/>
      <c r="B125" s="117"/>
      <c r="C125" s="117"/>
      <c r="D125" s="117" t="s">
        <v>57</v>
      </c>
      <c r="E125" s="117"/>
      <c r="F125" s="59">
        <v>19651.08</v>
      </c>
      <c r="G125" s="47"/>
      <c r="H125" s="59">
        <v>17005.2</v>
      </c>
      <c r="I125" s="47"/>
      <c r="J125" s="59">
        <v>20406.24</v>
      </c>
      <c r="K125" s="47"/>
      <c r="L125" s="59">
        <v>21362.55</v>
      </c>
      <c r="M125" s="13"/>
      <c r="N125" s="122">
        <f t="shared" si="6"/>
        <v>0.046863606426269494</v>
      </c>
    </row>
    <row r="126" spans="1:14" ht="16.5" hidden="1" thickBot="1">
      <c r="A126" s="116"/>
      <c r="B126" s="117"/>
      <c r="C126" s="117"/>
      <c r="D126" s="117" t="s">
        <v>103</v>
      </c>
      <c r="E126" s="117"/>
      <c r="F126" s="48"/>
      <c r="G126" s="47"/>
      <c r="H126" s="48"/>
      <c r="I126" s="47"/>
      <c r="J126" s="48"/>
      <c r="K126" s="47"/>
      <c r="L126" s="48"/>
      <c r="M126" s="13"/>
      <c r="N126" s="122" t="str">
        <f t="shared" si="6"/>
        <v>n/a</v>
      </c>
    </row>
    <row r="127" spans="1:14" ht="15.75">
      <c r="A127" s="116"/>
      <c r="B127" s="117"/>
      <c r="C127" s="117"/>
      <c r="D127" s="117" t="s">
        <v>186</v>
      </c>
      <c r="E127" s="117"/>
      <c r="F127" s="47">
        <v>0</v>
      </c>
      <c r="G127" s="47"/>
      <c r="H127" s="47">
        <v>0</v>
      </c>
      <c r="I127" s="47"/>
      <c r="J127" s="59">
        <v>15000</v>
      </c>
      <c r="K127" s="47"/>
      <c r="L127" s="59">
        <v>0</v>
      </c>
      <c r="M127" s="13"/>
      <c r="N127" s="122" t="str">
        <f t="shared" si="6"/>
        <v>n/a</v>
      </c>
    </row>
    <row r="128" spans="1:14" ht="25.5" customHeight="1">
      <c r="A128" s="116"/>
      <c r="B128" s="117"/>
      <c r="C128" s="123" t="s">
        <v>58</v>
      </c>
      <c r="D128" s="123"/>
      <c r="E128" s="123"/>
      <c r="F128" s="49">
        <f>ROUND(SUBTOTAL(9,F118:F127),5)</f>
        <v>160169.98</v>
      </c>
      <c r="G128" s="49"/>
      <c r="H128" s="49">
        <f>ROUND(SUBTOTAL(9,H118:H127),5)</f>
        <v>124752.97</v>
      </c>
      <c r="I128" s="49"/>
      <c r="J128" s="131">
        <f>ROUND(SUBTOTAL(9,J118:J127),5)</f>
        <v>179205.24</v>
      </c>
      <c r="K128" s="49"/>
      <c r="L128" s="131">
        <f>ROUND(SUBTOTAL(9,L118:L127),5)</f>
        <v>171573.55</v>
      </c>
      <c r="M128" s="106"/>
      <c r="N128" s="128">
        <f t="shared" si="6"/>
        <v>-0.04258631053422323</v>
      </c>
    </row>
    <row r="129" spans="1:14" ht="25.5" customHeight="1">
      <c r="A129" s="116"/>
      <c r="B129" s="117"/>
      <c r="C129" s="117" t="s">
        <v>59</v>
      </c>
      <c r="D129" s="117"/>
      <c r="E129" s="117"/>
      <c r="F129" s="47"/>
      <c r="G129" s="47"/>
      <c r="H129" s="47"/>
      <c r="I129" s="47"/>
      <c r="J129" s="47"/>
      <c r="K129" s="47"/>
      <c r="L129" s="47"/>
      <c r="M129" s="13"/>
      <c r="N129" s="122"/>
    </row>
    <row r="130" spans="1:14" ht="15.75">
      <c r="A130" s="116"/>
      <c r="B130" s="117"/>
      <c r="C130" s="117"/>
      <c r="D130" s="117" t="s">
        <v>22</v>
      </c>
      <c r="E130" s="117"/>
      <c r="F130" s="47">
        <v>24083.11</v>
      </c>
      <c r="G130" s="47"/>
      <c r="H130" s="47">
        <v>20632.95</v>
      </c>
      <c r="I130" s="47"/>
      <c r="J130" s="47">
        <v>23400</v>
      </c>
      <c r="K130" s="47"/>
      <c r="L130" s="47">
        <v>25837</v>
      </c>
      <c r="M130" s="13"/>
      <c r="N130" s="122">
        <f>IF(J130=0,"n/a",IF(L130=0,"n/a",(L130-J130)/J130))</f>
        <v>0.10414529914529914</v>
      </c>
    </row>
    <row r="131" spans="1:14" ht="15.75">
      <c r="A131" s="116"/>
      <c r="B131" s="117"/>
      <c r="C131" s="117"/>
      <c r="D131" s="117" t="s">
        <v>30</v>
      </c>
      <c r="E131" s="117"/>
      <c r="F131" s="47">
        <v>155</v>
      </c>
      <c r="G131" s="47"/>
      <c r="H131" s="47">
        <v>80</v>
      </c>
      <c r="I131" s="47"/>
      <c r="J131" s="47">
        <v>500</v>
      </c>
      <c r="K131" s="47"/>
      <c r="L131" s="47">
        <v>500</v>
      </c>
      <c r="M131" s="13"/>
      <c r="N131" s="122">
        <f>IF(J131=0,"n/a",IF(L131=0,"n/a",(L131-J131)/J131))</f>
        <v>0</v>
      </c>
    </row>
    <row r="132" spans="1:14" ht="15.75">
      <c r="A132" s="116"/>
      <c r="B132" s="117"/>
      <c r="C132" s="117"/>
      <c r="D132" s="117" t="s">
        <v>31</v>
      </c>
      <c r="E132" s="117"/>
      <c r="F132" s="47">
        <v>858.6</v>
      </c>
      <c r="G132" s="47"/>
      <c r="H132" s="47">
        <v>916.95</v>
      </c>
      <c r="I132" s="47"/>
      <c r="J132" s="47">
        <v>1000</v>
      </c>
      <c r="K132" s="47"/>
      <c r="L132" s="47">
        <v>1000</v>
      </c>
      <c r="M132" s="13"/>
      <c r="N132" s="122">
        <f>IF(J132=0,"n/a",IF(L132=0,"n/a",(L132-J132)/J132))</f>
        <v>0</v>
      </c>
    </row>
    <row r="133" spans="1:14" ht="16.5" thickBot="1">
      <c r="A133" s="116"/>
      <c r="B133" s="117"/>
      <c r="C133" s="117"/>
      <c r="D133" s="117" t="s">
        <v>167</v>
      </c>
      <c r="E133" s="20"/>
      <c r="F133" s="48">
        <v>158</v>
      </c>
      <c r="G133" s="48"/>
      <c r="H133" s="48">
        <v>25</v>
      </c>
      <c r="I133" s="48"/>
      <c r="J133" s="48">
        <v>150</v>
      </c>
      <c r="K133" s="48"/>
      <c r="L133" s="48">
        <v>150</v>
      </c>
      <c r="M133" s="13"/>
      <c r="N133" s="130">
        <f>IF(J133=0,"n/a",IF(L133=0,"n/a",(L133-J133)/J133))</f>
        <v>0</v>
      </c>
    </row>
    <row r="134" spans="1:14" ht="25.5" customHeight="1">
      <c r="A134" s="116"/>
      <c r="B134" s="117"/>
      <c r="C134" s="123" t="s">
        <v>60</v>
      </c>
      <c r="D134" s="123"/>
      <c r="E134" s="123"/>
      <c r="F134" s="49">
        <f>ROUND(SUBTOTAL(9,F129:F133),5)</f>
        <v>25254.71</v>
      </c>
      <c r="G134" s="49"/>
      <c r="H134" s="49">
        <f>ROUND(SUBTOTAL(9,H129:H133),5)</f>
        <v>21654.9</v>
      </c>
      <c r="I134" s="49"/>
      <c r="J134" s="127">
        <f>ROUND(SUBTOTAL(9,J129:J133),5)</f>
        <v>25050</v>
      </c>
      <c r="K134" s="49"/>
      <c r="L134" s="127">
        <f>ROUND(SUBTOTAL(9,L129:L133),5)</f>
        <v>27487</v>
      </c>
      <c r="M134" s="104"/>
      <c r="N134" s="128">
        <f>IF(J134=0,"n/a",IF(L134=0,"n/a",(L134-J134)/J134))</f>
        <v>0.09728542914171656</v>
      </c>
    </row>
    <row r="135" spans="1:14" ht="25.5" customHeight="1">
      <c r="A135" s="116"/>
      <c r="B135" s="117"/>
      <c r="C135" s="117" t="s">
        <v>61</v>
      </c>
      <c r="D135" s="117"/>
      <c r="E135" s="117"/>
      <c r="F135" s="47"/>
      <c r="G135" s="47"/>
      <c r="H135" s="47"/>
      <c r="I135" s="47"/>
      <c r="J135" s="47"/>
      <c r="K135" s="47"/>
      <c r="L135" s="47"/>
      <c r="M135" s="13"/>
      <c r="N135" s="136"/>
    </row>
    <row r="136" spans="1:14" ht="15.75">
      <c r="A136" s="116"/>
      <c r="B136" s="117"/>
      <c r="C136" s="117"/>
      <c r="D136" s="117" t="s">
        <v>62</v>
      </c>
      <c r="E136" s="117"/>
      <c r="F136" s="47"/>
      <c r="G136" s="47"/>
      <c r="H136" s="47"/>
      <c r="I136" s="47"/>
      <c r="J136" s="47"/>
      <c r="K136" s="47"/>
      <c r="L136" s="47"/>
      <c r="M136" s="13"/>
      <c r="N136" s="122"/>
    </row>
    <row r="137" spans="1:14" ht="15.75">
      <c r="A137" s="116"/>
      <c r="B137" s="117"/>
      <c r="C137" s="117"/>
      <c r="D137" s="117"/>
      <c r="E137" s="117" t="s">
        <v>22</v>
      </c>
      <c r="F137" s="47">
        <v>1208.4</v>
      </c>
      <c r="G137" s="47"/>
      <c r="H137" s="47">
        <v>1117.55</v>
      </c>
      <c r="I137" s="47"/>
      <c r="J137" s="47">
        <v>1400</v>
      </c>
      <c r="K137" s="47"/>
      <c r="L137" s="47">
        <v>1600</v>
      </c>
      <c r="M137" s="13"/>
      <c r="N137" s="122">
        <f>IF(J137=0,"n/a",IF(L137=0,"n/a",(L137-J137)/J137))</f>
        <v>0.14285714285714285</v>
      </c>
    </row>
    <row r="138" spans="1:14" ht="16.5" thickBot="1">
      <c r="A138" s="116"/>
      <c r="B138" s="117"/>
      <c r="C138" s="117"/>
      <c r="D138" s="117"/>
      <c r="E138" s="117" t="s">
        <v>23</v>
      </c>
      <c r="F138" s="48">
        <v>332.3</v>
      </c>
      <c r="G138" s="47"/>
      <c r="H138" s="48">
        <v>221.01</v>
      </c>
      <c r="I138" s="47"/>
      <c r="J138" s="48">
        <v>350</v>
      </c>
      <c r="K138" s="47"/>
      <c r="L138" s="48">
        <v>400</v>
      </c>
      <c r="M138" s="13"/>
      <c r="N138" s="130">
        <f>IF(J138=0,"n/a",IF(L138=0,"n/a",(L138-J138)/J138))</f>
        <v>0.14285714285714285</v>
      </c>
    </row>
    <row r="139" spans="1:14" ht="15.75">
      <c r="A139" s="116"/>
      <c r="B139" s="117"/>
      <c r="C139" s="117"/>
      <c r="D139" s="117" t="s">
        <v>63</v>
      </c>
      <c r="E139" s="117"/>
      <c r="F139" s="47">
        <f>ROUND(SUBTOTAL(9,F136:F138),5)</f>
        <v>1540.7</v>
      </c>
      <c r="G139" s="47"/>
      <c r="H139" s="47">
        <f>ROUND(SUBTOTAL(9,H136:H138),5)</f>
        <v>1338.56</v>
      </c>
      <c r="I139" s="47"/>
      <c r="J139" s="49">
        <f>ROUND(SUBTOTAL(9,J135:J138),5)</f>
        <v>1750</v>
      </c>
      <c r="K139" s="47"/>
      <c r="L139" s="49">
        <f>ROUND(SUBTOTAL(9,L135:L138),5)</f>
        <v>2000</v>
      </c>
      <c r="M139" s="13"/>
      <c r="N139" s="128">
        <f>IF(J139=0,"n/a",IF(L139=0,"n/a",(L139-J139)/J139))</f>
        <v>0.14285714285714285</v>
      </c>
    </row>
    <row r="140" spans="1:14" ht="18.75" customHeight="1">
      <c r="A140" s="116"/>
      <c r="B140" s="117"/>
      <c r="C140" s="117"/>
      <c r="D140" s="117" t="s">
        <v>64</v>
      </c>
      <c r="E140" s="117"/>
      <c r="F140" s="47"/>
      <c r="G140" s="47"/>
      <c r="H140" s="47"/>
      <c r="I140" s="47"/>
      <c r="J140" s="47"/>
      <c r="K140" s="47"/>
      <c r="L140" s="47"/>
      <c r="M140" s="13"/>
      <c r="N140" s="122"/>
    </row>
    <row r="141" spans="1:14" ht="15.75">
      <c r="A141" s="116"/>
      <c r="B141" s="117"/>
      <c r="C141" s="117"/>
      <c r="D141" s="117"/>
      <c r="E141" s="117" t="s">
        <v>65</v>
      </c>
      <c r="F141" s="47">
        <v>242.5</v>
      </c>
      <c r="G141" s="47"/>
      <c r="H141" s="47">
        <v>150</v>
      </c>
      <c r="I141" s="47"/>
      <c r="J141" s="47">
        <v>500</v>
      </c>
      <c r="K141" s="47"/>
      <c r="L141" s="47">
        <v>500</v>
      </c>
      <c r="M141" s="13"/>
      <c r="N141" s="122">
        <f aca="true" t="shared" si="7" ref="N141:N148">IF(J141=0,"n/a",IF(L141=0,"n/a",(L141-J141)/J141))</f>
        <v>0</v>
      </c>
    </row>
    <row r="142" spans="1:14" ht="15.75">
      <c r="A142" s="116"/>
      <c r="B142" s="117"/>
      <c r="C142" s="117"/>
      <c r="D142" s="117"/>
      <c r="E142" s="117" t="s">
        <v>66</v>
      </c>
      <c r="F142" s="47">
        <v>1170</v>
      </c>
      <c r="G142" s="47"/>
      <c r="H142" s="47">
        <v>1035</v>
      </c>
      <c r="I142" s="47"/>
      <c r="J142" s="47">
        <v>1100</v>
      </c>
      <c r="K142" s="47"/>
      <c r="L142" s="47">
        <v>1200</v>
      </c>
      <c r="M142" s="13"/>
      <c r="N142" s="122">
        <f t="shared" si="7"/>
        <v>0.09090909090909091</v>
      </c>
    </row>
    <row r="143" spans="1:14" ht="16.5" thickBot="1">
      <c r="A143" s="116"/>
      <c r="B143" s="117"/>
      <c r="C143" s="117"/>
      <c r="D143" s="117"/>
      <c r="E143" s="117" t="s">
        <v>48</v>
      </c>
      <c r="F143" s="48">
        <v>453</v>
      </c>
      <c r="G143" s="47"/>
      <c r="H143" s="48">
        <v>375</v>
      </c>
      <c r="I143" s="47"/>
      <c r="J143" s="48">
        <v>1000</v>
      </c>
      <c r="K143" s="47"/>
      <c r="L143" s="48">
        <v>900</v>
      </c>
      <c r="M143" s="13"/>
      <c r="N143" s="130">
        <f t="shared" si="7"/>
        <v>-0.1</v>
      </c>
    </row>
    <row r="144" spans="1:14" ht="15.75">
      <c r="A144" s="116"/>
      <c r="B144" s="117"/>
      <c r="C144" s="117"/>
      <c r="D144" s="117" t="s">
        <v>67</v>
      </c>
      <c r="E144" s="117"/>
      <c r="F144" s="47">
        <f>ROUND(SUBTOTAL(9,F140:F143),5)</f>
        <v>1865.5</v>
      </c>
      <c r="G144" s="47"/>
      <c r="H144" s="47">
        <f>ROUND(SUBTOTAL(9,H140:H143),5)</f>
        <v>1560</v>
      </c>
      <c r="I144" s="47"/>
      <c r="J144" s="49">
        <f>ROUND(SUBTOTAL(9,J140:J143),5)</f>
        <v>2600</v>
      </c>
      <c r="K144" s="47"/>
      <c r="L144" s="49">
        <f>ROUND(SUBTOTAL(9,L140:L143),5)</f>
        <v>2600</v>
      </c>
      <c r="M144" s="13"/>
      <c r="N144" s="128">
        <f t="shared" si="7"/>
        <v>0</v>
      </c>
    </row>
    <row r="145" spans="1:16" ht="21.75" customHeight="1">
      <c r="A145" s="116"/>
      <c r="B145" s="117"/>
      <c r="C145" s="117"/>
      <c r="D145" s="117" t="s">
        <v>124</v>
      </c>
      <c r="E145" s="117"/>
      <c r="F145" s="47">
        <v>797</v>
      </c>
      <c r="G145" s="47"/>
      <c r="H145" s="47">
        <v>702.94</v>
      </c>
      <c r="I145" s="47"/>
      <c r="J145" s="47">
        <v>2500</v>
      </c>
      <c r="K145" s="47"/>
      <c r="L145" s="47">
        <v>15000</v>
      </c>
      <c r="M145" s="13"/>
      <c r="N145" s="122">
        <f t="shared" si="7"/>
        <v>5</v>
      </c>
      <c r="P145" s="54"/>
    </row>
    <row r="146" spans="1:14" ht="15.75">
      <c r="A146" s="116"/>
      <c r="B146" s="117"/>
      <c r="C146" s="117"/>
      <c r="D146" s="117" t="s">
        <v>68</v>
      </c>
      <c r="E146" s="117"/>
      <c r="F146" s="47">
        <v>618.08</v>
      </c>
      <c r="G146" s="47"/>
      <c r="H146" s="47">
        <v>483.3</v>
      </c>
      <c r="I146" s="47"/>
      <c r="J146" s="47">
        <v>650</v>
      </c>
      <c r="K146" s="47"/>
      <c r="L146" s="47">
        <v>650</v>
      </c>
      <c r="M146" s="13"/>
      <c r="N146" s="122">
        <f t="shared" si="7"/>
        <v>0</v>
      </c>
    </row>
    <row r="147" spans="1:16" ht="16.5" thickBot="1">
      <c r="A147" s="116"/>
      <c r="B147" s="117"/>
      <c r="C147" s="117"/>
      <c r="D147" s="117" t="s">
        <v>69</v>
      </c>
      <c r="E147" s="117"/>
      <c r="F147" s="48">
        <v>1646.53</v>
      </c>
      <c r="G147" s="47"/>
      <c r="H147" s="48">
        <v>1368.04</v>
      </c>
      <c r="I147" s="47"/>
      <c r="J147" s="48">
        <v>2000</v>
      </c>
      <c r="K147" s="47"/>
      <c r="L147" s="48">
        <v>2000</v>
      </c>
      <c r="M147" s="13"/>
      <c r="N147" s="130">
        <f t="shared" si="7"/>
        <v>0</v>
      </c>
      <c r="P147" s="54"/>
    </row>
    <row r="148" spans="1:14" ht="25.5" customHeight="1">
      <c r="A148" s="116"/>
      <c r="B148" s="117"/>
      <c r="C148" s="123" t="s">
        <v>70</v>
      </c>
      <c r="D148" s="123"/>
      <c r="E148" s="123"/>
      <c r="F148" s="49">
        <f>ROUND(SUBTOTAL(9,F135:F147),5)</f>
        <v>6467.81</v>
      </c>
      <c r="G148" s="49"/>
      <c r="H148" s="49">
        <f>ROUND(SUBTOTAL(9,H135:H147),5)</f>
        <v>5452.84</v>
      </c>
      <c r="I148" s="49"/>
      <c r="J148" s="131">
        <f>ROUND(SUBTOTAL(9,J135:J147),5)</f>
        <v>9500</v>
      </c>
      <c r="K148" s="49"/>
      <c r="L148" s="131">
        <f>ROUND(SUBTOTAL(9,L135:L147),5)</f>
        <v>22250</v>
      </c>
      <c r="M148" s="106"/>
      <c r="N148" s="128">
        <f t="shared" si="7"/>
        <v>1.3421052631578947</v>
      </c>
    </row>
    <row r="149" spans="1:14" ht="25.5" customHeight="1">
      <c r="A149" s="116"/>
      <c r="B149" s="117"/>
      <c r="C149" s="117" t="s">
        <v>71</v>
      </c>
      <c r="D149" s="117"/>
      <c r="E149" s="117"/>
      <c r="F149" s="47"/>
      <c r="G149" s="47"/>
      <c r="H149" s="47"/>
      <c r="I149" s="47"/>
      <c r="J149" s="47"/>
      <c r="K149" s="47"/>
      <c r="L149" s="47"/>
      <c r="M149" s="13"/>
      <c r="N149" s="122"/>
    </row>
    <row r="150" spans="1:14" ht="15.75">
      <c r="A150" s="116"/>
      <c r="B150" s="117"/>
      <c r="C150" s="117"/>
      <c r="D150" s="117" t="s">
        <v>22</v>
      </c>
      <c r="E150" s="117"/>
      <c r="F150" s="47">
        <v>9231.28</v>
      </c>
      <c r="G150" s="47"/>
      <c r="H150" s="47">
        <v>8074</v>
      </c>
      <c r="I150" s="47"/>
      <c r="J150" s="47">
        <v>9230</v>
      </c>
      <c r="K150" s="47"/>
      <c r="L150" s="47">
        <v>9689</v>
      </c>
      <c r="M150" s="13"/>
      <c r="N150" s="122">
        <f aca="true" t="shared" si="8" ref="N150:N156">IF(J150=0,"n/a",IF(L150=0,"n/a",(L150-J150)/J150))</f>
        <v>0.04972914409534128</v>
      </c>
    </row>
    <row r="151" spans="1:14" ht="15.75">
      <c r="A151" s="116"/>
      <c r="B151" s="117"/>
      <c r="C151" s="117"/>
      <c r="D151" s="117" t="s">
        <v>30</v>
      </c>
      <c r="E151" s="117"/>
      <c r="F151" s="47">
        <v>105</v>
      </c>
      <c r="G151" s="47"/>
      <c r="H151" s="47">
        <v>40</v>
      </c>
      <c r="I151" s="47"/>
      <c r="J151" s="47">
        <v>200</v>
      </c>
      <c r="K151" s="47"/>
      <c r="L151" s="47">
        <v>100</v>
      </c>
      <c r="M151" s="13"/>
      <c r="N151" s="122">
        <f t="shared" si="8"/>
        <v>-0.5</v>
      </c>
    </row>
    <row r="152" spans="1:14" ht="15.75">
      <c r="A152" s="116"/>
      <c r="B152" s="117"/>
      <c r="C152" s="117"/>
      <c r="D152" s="117" t="s">
        <v>31</v>
      </c>
      <c r="E152" s="117"/>
      <c r="F152" s="47">
        <v>486.2</v>
      </c>
      <c r="G152" s="47"/>
      <c r="H152" s="47">
        <v>505.65</v>
      </c>
      <c r="I152" s="47"/>
      <c r="J152" s="47">
        <v>400</v>
      </c>
      <c r="K152" s="52"/>
      <c r="L152" s="47">
        <v>550</v>
      </c>
      <c r="M152" s="13"/>
      <c r="N152" s="122">
        <f t="shared" si="8"/>
        <v>0.375</v>
      </c>
    </row>
    <row r="153" spans="1:14" ht="15.75">
      <c r="A153" s="116"/>
      <c r="B153" s="117"/>
      <c r="C153" s="117"/>
      <c r="D153" s="117" t="s">
        <v>33</v>
      </c>
      <c r="E153" s="117"/>
      <c r="F153" s="47">
        <v>331.06</v>
      </c>
      <c r="G153" s="47"/>
      <c r="H153" s="47">
        <v>67.29</v>
      </c>
      <c r="I153" s="47"/>
      <c r="J153" s="47">
        <v>250</v>
      </c>
      <c r="K153" s="47"/>
      <c r="L153" s="47">
        <v>250</v>
      </c>
      <c r="M153" s="13"/>
      <c r="N153" s="122">
        <f t="shared" si="8"/>
        <v>0</v>
      </c>
    </row>
    <row r="154" spans="1:14" ht="16.5" thickBot="1">
      <c r="A154" s="116"/>
      <c r="B154" s="117"/>
      <c r="C154" s="117"/>
      <c r="D154" s="117" t="s">
        <v>131</v>
      </c>
      <c r="E154" s="117"/>
      <c r="F154" s="48">
        <v>524.27</v>
      </c>
      <c r="G154" s="47"/>
      <c r="H154" s="48">
        <v>536.85</v>
      </c>
      <c r="I154" s="47"/>
      <c r="J154" s="48">
        <v>600</v>
      </c>
      <c r="K154" s="47"/>
      <c r="L154" s="48">
        <v>600</v>
      </c>
      <c r="M154" s="13"/>
      <c r="N154" s="130">
        <f t="shared" si="8"/>
        <v>0</v>
      </c>
    </row>
    <row r="155" spans="1:14" ht="25.5" customHeight="1" thickBot="1">
      <c r="A155" s="116"/>
      <c r="B155" s="117"/>
      <c r="C155" s="123" t="s">
        <v>72</v>
      </c>
      <c r="D155" s="123"/>
      <c r="E155" s="123"/>
      <c r="F155" s="51">
        <f>ROUND(SUBTOTAL(9,F149:F154),5)</f>
        <v>10677.81</v>
      </c>
      <c r="G155" s="49"/>
      <c r="H155" s="51">
        <f>ROUND(SUBTOTAL(9,H149:H154),5)</f>
        <v>9223.79</v>
      </c>
      <c r="I155" s="49"/>
      <c r="J155" s="127">
        <f>ROUND(SUBTOTAL(9,J149:J154),5)</f>
        <v>10680</v>
      </c>
      <c r="K155" s="49"/>
      <c r="L155" s="127">
        <f>ROUND(SUBTOTAL(9,L149:L154),5)</f>
        <v>11189</v>
      </c>
      <c r="M155" s="104"/>
      <c r="N155" s="128">
        <f t="shared" si="8"/>
        <v>0.047659176029962544</v>
      </c>
    </row>
    <row r="156" spans="1:14" ht="25.5" customHeight="1">
      <c r="A156" s="116"/>
      <c r="B156" s="117" t="s">
        <v>73</v>
      </c>
      <c r="C156" s="117"/>
      <c r="D156" s="117"/>
      <c r="E156" s="117"/>
      <c r="F156" s="53">
        <f>ROUND(SUBTOTAL(9,F51:F155),5)</f>
        <v>746070.85</v>
      </c>
      <c r="G156" s="47"/>
      <c r="H156" s="53">
        <f>ROUND(SUBTOTAL(9,H51:H155),5)</f>
        <v>731500.52</v>
      </c>
      <c r="I156" s="47"/>
      <c r="J156" s="53">
        <f>ROUND(SUBTOTAL(9,J51:J155),0)</f>
        <v>944833</v>
      </c>
      <c r="K156" s="47"/>
      <c r="L156" s="53">
        <f>ROUND(SUBTOTAL(9,L51:L155),0)</f>
        <v>641843</v>
      </c>
      <c r="M156" s="13"/>
      <c r="N156" s="122">
        <f t="shared" si="8"/>
        <v>-0.3206810092365529</v>
      </c>
    </row>
    <row r="157" spans="1:14" ht="16.5" thickBot="1">
      <c r="A157" s="138"/>
      <c r="B157" s="18"/>
      <c r="C157" s="18"/>
      <c r="D157" s="18"/>
      <c r="E157" s="18"/>
      <c r="F157" s="19"/>
      <c r="G157" s="19"/>
      <c r="H157" s="19"/>
      <c r="I157" s="19"/>
      <c r="J157" s="19"/>
      <c r="K157" s="19"/>
      <c r="L157" s="19"/>
      <c r="M157" s="19"/>
      <c r="N157" s="139"/>
    </row>
    <row r="158" spans="1:14" ht="15.75">
      <c r="A158" s="115"/>
      <c r="B158" s="4"/>
      <c r="C158" s="4"/>
      <c r="D158" s="4"/>
      <c r="E158" s="4"/>
      <c r="F158" s="17"/>
      <c r="H158" s="17"/>
      <c r="I158" s="17"/>
      <c r="J158" s="17"/>
      <c r="L158" s="17"/>
      <c r="M158" s="17"/>
      <c r="N158" s="121"/>
    </row>
    <row r="159" spans="1:14" ht="15.75">
      <c r="A159" s="115" t="s">
        <v>125</v>
      </c>
      <c r="B159" s="4"/>
      <c r="C159" s="4"/>
      <c r="D159" s="4"/>
      <c r="E159" s="4"/>
      <c r="F159" s="17"/>
      <c r="H159" s="17"/>
      <c r="I159" s="17"/>
      <c r="J159" s="17"/>
      <c r="L159" s="17" t="s">
        <v>164</v>
      </c>
      <c r="M159" s="17"/>
      <c r="N159" s="121"/>
    </row>
    <row r="160" spans="1:14" ht="16.5" thickBot="1">
      <c r="A160" s="138"/>
      <c r="B160" s="18"/>
      <c r="C160" s="18"/>
      <c r="D160" s="18"/>
      <c r="E160" s="18"/>
      <c r="F160" s="19"/>
      <c r="G160" s="19"/>
      <c r="H160" s="19"/>
      <c r="I160" s="19"/>
      <c r="J160" s="19"/>
      <c r="K160" s="19"/>
      <c r="L160" s="19"/>
      <c r="M160" s="19"/>
      <c r="N160" s="139"/>
    </row>
    <row r="161" spans="1:14" ht="19.5" customHeight="1">
      <c r="A161" s="115"/>
      <c r="B161" s="4"/>
      <c r="C161" s="4"/>
      <c r="D161" s="4"/>
      <c r="E161" s="4"/>
      <c r="F161" s="21" t="s">
        <v>108</v>
      </c>
      <c r="H161" s="98" t="s">
        <v>141</v>
      </c>
      <c r="I161" s="21"/>
      <c r="J161" s="21"/>
      <c r="L161" s="21" t="s">
        <v>109</v>
      </c>
      <c r="M161" s="17"/>
      <c r="N161" s="121"/>
    </row>
    <row r="162" spans="1:14" ht="24" customHeight="1">
      <c r="A162" s="115" t="s">
        <v>110</v>
      </c>
      <c r="B162" s="4"/>
      <c r="C162" s="4"/>
      <c r="D162" s="4"/>
      <c r="E162" s="4"/>
      <c r="F162" s="47">
        <v>11000</v>
      </c>
      <c r="G162" s="47"/>
      <c r="H162" s="47">
        <v>12000</v>
      </c>
      <c r="I162" s="47"/>
      <c r="J162" s="47"/>
      <c r="K162" s="47"/>
      <c r="L162" s="47">
        <v>1000</v>
      </c>
      <c r="M162" s="17"/>
      <c r="N162" s="122"/>
    </row>
    <row r="163" spans="1:14" ht="15.75">
      <c r="A163" s="115" t="s">
        <v>112</v>
      </c>
      <c r="B163" s="4"/>
      <c r="C163" s="4"/>
      <c r="D163" s="4"/>
      <c r="E163" s="4"/>
      <c r="F163" s="47">
        <v>6000</v>
      </c>
      <c r="G163" s="47"/>
      <c r="H163" s="47"/>
      <c r="I163" s="47"/>
      <c r="J163" s="47"/>
      <c r="K163" s="47"/>
      <c r="L163" s="47"/>
      <c r="M163" s="17"/>
      <c r="N163" s="122" t="str">
        <f>IF(J163=0,"n/a",IF(L163=0,"n/a",(L163-J163)/J163))</f>
        <v>n/a</v>
      </c>
    </row>
    <row r="164" spans="1:14" ht="15.75">
      <c r="A164" s="115" t="s">
        <v>113</v>
      </c>
      <c r="B164" s="4"/>
      <c r="C164" s="4"/>
      <c r="D164" s="4"/>
      <c r="E164" s="4"/>
      <c r="F164" s="47">
        <v>6000</v>
      </c>
      <c r="G164" s="47"/>
      <c r="H164" s="47"/>
      <c r="I164" s="47"/>
      <c r="J164" s="47"/>
      <c r="K164" s="47"/>
      <c r="L164" s="47"/>
      <c r="M164" s="17"/>
      <c r="N164" s="122" t="str">
        <f>IF(J164=0,"n/a",IF(L164=0,"n/a",(L164-J164)/J164))</f>
        <v>n/a</v>
      </c>
    </row>
    <row r="165" spans="1:14" ht="15.75">
      <c r="A165" s="115" t="s">
        <v>184</v>
      </c>
      <c r="B165" s="4"/>
      <c r="C165" s="4"/>
      <c r="D165" s="4"/>
      <c r="E165" s="4"/>
      <c r="F165" s="47">
        <v>26780</v>
      </c>
      <c r="G165" s="47"/>
      <c r="H165" s="59"/>
      <c r="I165" s="47"/>
      <c r="J165" s="47"/>
      <c r="K165" s="47"/>
      <c r="L165" s="47"/>
      <c r="M165" s="17"/>
      <c r="N165" s="122" t="str">
        <f>IF(J165=0,"n/a",IF(L165=0,"n/a",(L165-J165)/J165))</f>
        <v>n/a</v>
      </c>
    </row>
    <row r="166" spans="1:14" ht="15.75">
      <c r="A166" s="115" t="s">
        <v>111</v>
      </c>
      <c r="B166" s="4"/>
      <c r="C166" s="4"/>
      <c r="D166" s="4"/>
      <c r="E166" s="4"/>
      <c r="F166" s="47">
        <v>9000</v>
      </c>
      <c r="G166" s="47"/>
      <c r="H166" s="47"/>
      <c r="I166" s="47"/>
      <c r="J166" s="47"/>
      <c r="K166" s="47"/>
      <c r="L166" s="47"/>
      <c r="M166" s="17"/>
      <c r="N166" s="122" t="str">
        <f>IF(J166=0,"n/a",IF(L166=0,"n/a",(L166-J166)/J166))</f>
        <v>n/a</v>
      </c>
    </row>
    <row r="167" spans="1:14" ht="16.5" thickBot="1">
      <c r="A167" s="138"/>
      <c r="B167" s="18"/>
      <c r="C167" s="18"/>
      <c r="D167" s="18"/>
      <c r="E167" s="18"/>
      <c r="F167" s="19"/>
      <c r="G167" s="19"/>
      <c r="H167" s="19"/>
      <c r="I167" s="19"/>
      <c r="J167" s="19"/>
      <c r="K167" s="19"/>
      <c r="L167" s="19"/>
      <c r="M167" s="19"/>
      <c r="N167" s="139"/>
    </row>
    <row r="168" spans="1:14" ht="20.25" customHeight="1">
      <c r="A168" s="116" t="s">
        <v>126</v>
      </c>
      <c r="B168" s="117"/>
      <c r="C168" s="117"/>
      <c r="D168" s="117"/>
      <c r="E168" s="117"/>
      <c r="F168" s="13"/>
      <c r="G168" s="13"/>
      <c r="H168" s="13"/>
      <c r="I168" s="13"/>
      <c r="J168" s="13"/>
      <c r="K168" s="13"/>
      <c r="L168" s="140">
        <f>L106</f>
        <v>276050</v>
      </c>
      <c r="M168" s="140"/>
      <c r="N168" s="121"/>
    </row>
    <row r="169" spans="1:14" ht="20.25" customHeight="1">
      <c r="A169" s="116"/>
      <c r="B169" s="117"/>
      <c r="C169" s="117"/>
      <c r="D169" s="117"/>
      <c r="E169" s="117"/>
      <c r="F169" s="13"/>
      <c r="G169" s="13"/>
      <c r="H169" s="13"/>
      <c r="I169" s="13"/>
      <c r="J169" s="13"/>
      <c r="K169" s="13"/>
      <c r="L169" s="140"/>
      <c r="M169" s="140"/>
      <c r="N169" s="121"/>
    </row>
    <row r="170" spans="1:14" ht="12.75" customHeight="1" thickBot="1">
      <c r="A170" s="138"/>
      <c r="B170" s="18"/>
      <c r="C170" s="18"/>
      <c r="D170" s="18"/>
      <c r="E170" s="18"/>
      <c r="F170" s="19"/>
      <c r="G170" s="19"/>
      <c r="H170" s="19"/>
      <c r="I170" s="19"/>
      <c r="J170" s="19"/>
      <c r="K170" s="19"/>
      <c r="L170" s="24"/>
      <c r="M170" s="24"/>
      <c r="N170" s="139"/>
    </row>
    <row r="171" spans="1:14" ht="21.75" customHeight="1">
      <c r="A171" s="115" t="s">
        <v>106</v>
      </c>
      <c r="B171" s="4"/>
      <c r="C171" s="4"/>
      <c r="D171" s="4"/>
      <c r="E171" s="4"/>
      <c r="F171" s="142"/>
      <c r="H171" s="210"/>
      <c r="I171" s="210"/>
      <c r="J171" s="210"/>
      <c r="K171" s="210"/>
      <c r="L171" s="210">
        <v>196865100</v>
      </c>
      <c r="M171" s="25"/>
      <c r="N171" s="121"/>
    </row>
    <row r="172" spans="1:14" ht="15.75">
      <c r="A172" s="115" t="s">
        <v>228</v>
      </c>
      <c r="B172" s="4"/>
      <c r="C172" s="4"/>
      <c r="D172" s="4"/>
      <c r="E172" s="4"/>
      <c r="F172" s="142"/>
      <c r="H172" s="17"/>
      <c r="I172" s="17"/>
      <c r="J172" s="17"/>
      <c r="K172" s="13"/>
      <c r="L172" s="140">
        <f>L50</f>
        <v>164354</v>
      </c>
      <c r="M172" s="140"/>
      <c r="N172" s="121"/>
    </row>
    <row r="173" spans="1:14" ht="15.75">
      <c r="A173" s="115" t="s">
        <v>227</v>
      </c>
      <c r="B173" s="4"/>
      <c r="C173" s="4"/>
      <c r="D173" s="4"/>
      <c r="E173" s="4"/>
      <c r="F173" s="17"/>
      <c r="H173" s="141"/>
      <c r="I173" s="141"/>
      <c r="J173" s="141"/>
      <c r="L173" s="140">
        <f>-L156</f>
        <v>-641843</v>
      </c>
      <c r="M173" s="140"/>
      <c r="N173" s="121"/>
    </row>
    <row r="174" spans="1:16" ht="15.75">
      <c r="A174" s="115" t="s">
        <v>163</v>
      </c>
      <c r="B174" s="4"/>
      <c r="C174" s="4"/>
      <c r="D174" s="4"/>
      <c r="E174" s="4"/>
      <c r="F174" s="17"/>
      <c r="H174" s="140"/>
      <c r="I174" s="140"/>
      <c r="J174" s="140"/>
      <c r="L174" s="144">
        <f>-SUM(L172:L173)</f>
        <v>477489</v>
      </c>
      <c r="M174" s="144"/>
      <c r="N174" s="137"/>
      <c r="O174" s="34"/>
      <c r="P174" s="16"/>
    </row>
    <row r="175" spans="1:16" ht="16.5" thickBot="1">
      <c r="A175" s="115"/>
      <c r="B175" s="4"/>
      <c r="C175" s="4"/>
      <c r="D175" s="4"/>
      <c r="E175" s="4"/>
      <c r="F175" s="17"/>
      <c r="H175" s="140"/>
      <c r="I175" s="140"/>
      <c r="J175" s="140"/>
      <c r="L175" s="144"/>
      <c r="M175" s="144"/>
      <c r="N175" s="137"/>
      <c r="O175" s="34"/>
      <c r="P175" s="16"/>
    </row>
    <row r="176" spans="1:17" ht="34.5" customHeight="1" thickBot="1">
      <c r="A176" s="115" t="s">
        <v>200</v>
      </c>
      <c r="B176" s="4"/>
      <c r="C176" s="4"/>
      <c r="D176" s="4"/>
      <c r="E176" s="4"/>
      <c r="F176" s="17"/>
      <c r="H176" s="107" t="s">
        <v>201</v>
      </c>
      <c r="I176" s="108"/>
      <c r="J176" s="107" t="s">
        <v>212</v>
      </c>
      <c r="L176" s="99">
        <f>(L174/L171)*1000</f>
        <v>2.4254629185162835</v>
      </c>
      <c r="M176" s="100"/>
      <c r="N176" s="145">
        <v>0.04</v>
      </c>
      <c r="O176" s="61"/>
      <c r="P176" s="60"/>
      <c r="Q176" s="16"/>
    </row>
    <row r="177" spans="1:15" ht="6.75" customHeight="1">
      <c r="A177" s="146"/>
      <c r="B177" s="4"/>
      <c r="C177" s="4"/>
      <c r="D177" s="4"/>
      <c r="E177" s="4"/>
      <c r="F177" s="17"/>
      <c r="H177" s="17"/>
      <c r="I177" s="17"/>
      <c r="J177" s="109"/>
      <c r="L177" s="109"/>
      <c r="M177" s="100"/>
      <c r="N177" s="145"/>
      <c r="O177" s="16"/>
    </row>
    <row r="178" spans="1:15" ht="19.5" customHeight="1">
      <c r="A178" s="115" t="s">
        <v>241</v>
      </c>
      <c r="B178" s="4"/>
      <c r="C178" s="4"/>
      <c r="D178" s="4"/>
      <c r="E178" s="4"/>
      <c r="F178" s="17"/>
      <c r="H178" s="17"/>
      <c r="I178" s="17"/>
      <c r="J178" s="147">
        <v>4463</v>
      </c>
      <c r="L178" s="30"/>
      <c r="M178" s="30"/>
      <c r="N178" s="137"/>
      <c r="O178" s="16"/>
    </row>
    <row r="179" spans="1:15" ht="19.5" customHeight="1">
      <c r="A179" s="115" t="s">
        <v>217</v>
      </c>
      <c r="B179" s="4"/>
      <c r="C179" s="4"/>
      <c r="D179" s="4"/>
      <c r="E179" s="4"/>
      <c r="F179" s="55"/>
      <c r="H179" s="140"/>
      <c r="I179" s="140"/>
      <c r="J179" s="148">
        <v>110203</v>
      </c>
      <c r="L179" s="30"/>
      <c r="M179" s="30"/>
      <c r="N179" s="137"/>
      <c r="O179" s="16"/>
    </row>
    <row r="180" spans="1:15" ht="19.5" customHeight="1">
      <c r="A180" s="115" t="s">
        <v>242</v>
      </c>
      <c r="B180" s="4"/>
      <c r="C180" s="4"/>
      <c r="D180" s="4"/>
      <c r="E180" s="4"/>
      <c r="F180" s="17"/>
      <c r="H180" s="17"/>
      <c r="I180" s="17"/>
      <c r="J180" s="147">
        <v>16347</v>
      </c>
      <c r="L180" s="30"/>
      <c r="M180" s="30"/>
      <c r="N180" s="137"/>
      <c r="O180" s="16"/>
    </row>
    <row r="181" spans="1:15" ht="19.5" customHeight="1">
      <c r="A181" s="115" t="s">
        <v>243</v>
      </c>
      <c r="B181" s="4"/>
      <c r="C181" s="4"/>
      <c r="D181" s="4"/>
      <c r="E181" s="4"/>
      <c r="F181" s="17"/>
      <c r="H181" s="17"/>
      <c r="I181" s="17"/>
      <c r="J181" s="147">
        <v>90942</v>
      </c>
      <c r="L181" s="30"/>
      <c r="M181" s="30"/>
      <c r="N181" s="137"/>
      <c r="O181" s="16"/>
    </row>
    <row r="182" spans="1:15" ht="19.5" customHeight="1">
      <c r="A182" s="115" t="s">
        <v>202</v>
      </c>
      <c r="B182" s="4"/>
      <c r="C182" s="4"/>
      <c r="D182" s="4"/>
      <c r="E182" s="4"/>
      <c r="F182" s="55"/>
      <c r="H182" s="17"/>
      <c r="I182" s="17"/>
      <c r="J182" s="147">
        <v>161000</v>
      </c>
      <c r="L182" s="144"/>
      <c r="M182" s="30"/>
      <c r="N182" s="137"/>
      <c r="O182" s="16"/>
    </row>
    <row r="183" spans="1:15" ht="15.75">
      <c r="A183" s="143"/>
      <c r="B183" s="4"/>
      <c r="C183" s="4"/>
      <c r="D183" s="4"/>
      <c r="E183" s="4"/>
      <c r="F183" s="55"/>
      <c r="H183" s="17"/>
      <c r="I183" s="17"/>
      <c r="J183" s="17"/>
      <c r="L183" s="144"/>
      <c r="M183" s="30"/>
      <c r="N183" s="137"/>
      <c r="O183" s="16"/>
    </row>
    <row r="184" spans="1:15" ht="15.75">
      <c r="A184" s="115" t="s">
        <v>219</v>
      </c>
      <c r="B184" s="4"/>
      <c r="C184" s="4"/>
      <c r="D184" s="4"/>
      <c r="E184" s="4"/>
      <c r="F184" s="55"/>
      <c r="H184" s="17"/>
      <c r="I184" s="17"/>
      <c r="J184" s="17"/>
      <c r="L184" s="144">
        <v>161000</v>
      </c>
      <c r="M184" s="30"/>
      <c r="N184" s="137"/>
      <c r="O184" s="16"/>
    </row>
    <row r="185" spans="1:15" ht="15.75">
      <c r="A185" s="115"/>
      <c r="B185" s="4"/>
      <c r="C185" s="4"/>
      <c r="D185" s="4"/>
      <c r="E185" s="114" t="s">
        <v>116</v>
      </c>
      <c r="F185" s="55"/>
      <c r="H185" s="17"/>
      <c r="I185" s="17"/>
      <c r="J185" s="17"/>
      <c r="L185" s="149">
        <f>SUM(L50)</f>
        <v>164354</v>
      </c>
      <c r="M185" s="30"/>
      <c r="N185" s="137"/>
      <c r="O185" s="16"/>
    </row>
    <row r="186" spans="1:15" ht="33.75" customHeight="1">
      <c r="A186" s="115"/>
      <c r="B186" s="4"/>
      <c r="C186" s="4"/>
      <c r="D186" s="4"/>
      <c r="E186" s="4" t="s">
        <v>117</v>
      </c>
      <c r="F186" s="55"/>
      <c r="H186" s="17"/>
      <c r="I186" s="17"/>
      <c r="J186" s="17"/>
      <c r="L186" s="140">
        <f>SUM(-L156)</f>
        <v>-641843</v>
      </c>
      <c r="M186" s="30"/>
      <c r="N186" s="137"/>
      <c r="O186" s="16"/>
    </row>
    <row r="187" spans="1:15" ht="15.75">
      <c r="A187" s="115"/>
      <c r="B187" s="4"/>
      <c r="C187" s="4"/>
      <c r="D187" s="4"/>
      <c r="E187" s="4" t="s">
        <v>222</v>
      </c>
      <c r="F187" s="55"/>
      <c r="H187" s="17"/>
      <c r="I187" s="17"/>
      <c r="J187" s="17"/>
      <c r="L187" s="113">
        <v>477489</v>
      </c>
      <c r="M187" s="30"/>
      <c r="N187" s="137"/>
      <c r="O187" s="16"/>
    </row>
    <row r="188" spans="1:14" ht="15.75">
      <c r="A188" s="114"/>
      <c r="B188" s="4"/>
      <c r="C188" s="4"/>
      <c r="D188" s="4"/>
      <c r="E188" s="4" t="s">
        <v>180</v>
      </c>
      <c r="F188" s="17"/>
      <c r="H188" s="17"/>
      <c r="I188" s="17"/>
      <c r="J188" s="17"/>
      <c r="L188" s="30"/>
      <c r="M188" s="30"/>
      <c r="N188" s="31"/>
    </row>
    <row r="189" spans="1:14" ht="16.5" thickBot="1">
      <c r="A189" s="115" t="s">
        <v>220</v>
      </c>
      <c r="B189" s="4"/>
      <c r="C189" s="4"/>
      <c r="D189" s="4"/>
      <c r="E189" s="4"/>
      <c r="F189" s="17"/>
      <c r="H189" s="17"/>
      <c r="I189" s="17"/>
      <c r="J189" s="17"/>
      <c r="L189" s="110">
        <v>161000</v>
      </c>
      <c r="M189" s="17"/>
      <c r="N189" s="121"/>
    </row>
    <row r="190" spans="1:14" ht="15.75">
      <c r="A190" s="115"/>
      <c r="B190" s="4"/>
      <c r="C190" s="4"/>
      <c r="D190" s="4"/>
      <c r="E190" s="4"/>
      <c r="F190" s="17"/>
      <c r="H190" s="17"/>
      <c r="I190" s="17"/>
      <c r="J190" s="17"/>
      <c r="L190" s="17"/>
      <c r="M190" s="17"/>
      <c r="N190" s="121"/>
    </row>
    <row r="191" spans="1:14" ht="15.75">
      <c r="A191" s="150" t="s">
        <v>221</v>
      </c>
      <c r="B191" s="111"/>
      <c r="C191" s="111"/>
      <c r="D191" s="111"/>
      <c r="E191" s="111"/>
      <c r="F191" s="112"/>
      <c r="G191" s="112"/>
      <c r="H191" s="112"/>
      <c r="I191" s="112"/>
      <c r="J191" s="112"/>
      <c r="K191" s="112"/>
      <c r="L191" s="209">
        <v>298831</v>
      </c>
      <c r="M191" s="112"/>
      <c r="N191" s="151"/>
    </row>
  </sheetData>
  <sheetProtection/>
  <mergeCells count="2">
    <mergeCell ref="A1:N1"/>
    <mergeCell ref="A2:N2"/>
  </mergeCells>
  <printOptions gridLines="1" horizontalCentered="1"/>
  <pageMargins left="0.3" right="0.3" top="0.3" bottom="0.5" header="0.25" footer="0.45"/>
  <pageSetup fitToHeight="0" horizontalDpi="600" verticalDpi="600" orientation="landscape" r:id="rId1"/>
  <headerFooter alignWithMargins="0">
    <oddHeader>&amp;L
</oddHeader>
    <oddFooter>&amp;RPage &amp;P of &amp;N</oddFooter>
  </headerFooter>
  <rowBreaks count="4" manualBreakCount="4">
    <brk id="50" max="255" man="1"/>
    <brk id="75" max="255" man="1"/>
    <brk id="148" max="255" man="1"/>
    <brk id="1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3" sqref="A3"/>
      <selection pane="bottomRight" activeCell="R19" sqref="R19"/>
    </sheetView>
  </sheetViews>
  <sheetFormatPr defaultColWidth="9.140625" defaultRowHeight="12.75"/>
  <cols>
    <col min="1" max="4" width="1.8515625" style="36" customWidth="1"/>
    <col min="5" max="5" width="62.8515625" style="36" customWidth="1"/>
    <col min="6" max="6" width="16.28125" style="33" customWidth="1"/>
    <col min="7" max="7" width="0.9921875" style="30" customWidth="1"/>
    <col min="8" max="8" width="17.140625" style="33" customWidth="1"/>
    <col min="9" max="9" width="0.9921875" style="30" customWidth="1"/>
    <col min="10" max="10" width="17.140625" style="33" customWidth="1"/>
    <col min="11" max="11" width="0.9921875" style="33" customWidth="1"/>
    <col min="12" max="12" width="12.57421875" style="16" bestFit="1" customWidth="1"/>
    <col min="13" max="13" width="9.28125" style="16" bestFit="1" customWidth="1"/>
    <col min="14" max="16384" width="9.140625" style="16" customWidth="1"/>
  </cols>
  <sheetData>
    <row r="1" spans="1:12" ht="18.75" customHeight="1">
      <c r="A1" s="245" t="s">
        <v>114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62"/>
    </row>
    <row r="2" spans="1:12" ht="15.75">
      <c r="A2" s="261" t="s">
        <v>225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2"/>
    </row>
    <row r="3" spans="6:12" ht="21.75" customHeight="1">
      <c r="F3" s="5" t="s">
        <v>190</v>
      </c>
      <c r="G3" s="6"/>
      <c r="H3" s="7" t="s">
        <v>190</v>
      </c>
      <c r="I3" s="6"/>
      <c r="J3" s="7" t="s">
        <v>210</v>
      </c>
      <c r="K3" s="38"/>
      <c r="L3" s="208" t="s">
        <v>211</v>
      </c>
    </row>
    <row r="4" spans="1:12" ht="15.75">
      <c r="A4" s="39"/>
      <c r="B4" s="39"/>
      <c r="C4" s="39"/>
      <c r="D4" s="39"/>
      <c r="E4" s="39"/>
      <c r="F4" s="5" t="s">
        <v>104</v>
      </c>
      <c r="G4" s="9"/>
      <c r="H4" s="56"/>
      <c r="I4" s="9"/>
      <c r="J4" s="56" t="s">
        <v>149</v>
      </c>
      <c r="K4" s="38"/>
      <c r="L4" s="118" t="s">
        <v>107</v>
      </c>
    </row>
    <row r="5" spans="1:12" s="28" customFormat="1" ht="16.5" thickBot="1">
      <c r="A5" s="40"/>
      <c r="B5" s="40"/>
      <c r="C5" s="40"/>
      <c r="D5" s="40"/>
      <c r="E5" s="40"/>
      <c r="F5" s="11" t="s">
        <v>162</v>
      </c>
      <c r="G5" s="5"/>
      <c r="H5" s="11" t="s">
        <v>105</v>
      </c>
      <c r="I5" s="5"/>
      <c r="J5" s="11" t="s">
        <v>105</v>
      </c>
      <c r="K5" s="241"/>
      <c r="L5" s="120" t="s">
        <v>115</v>
      </c>
    </row>
    <row r="6" spans="1:11" ht="17.25" customHeight="1" thickTop="1">
      <c r="A6" s="39"/>
      <c r="B6" s="39" t="s">
        <v>0</v>
      </c>
      <c r="C6" s="39"/>
      <c r="D6" s="39"/>
      <c r="E6" s="39"/>
      <c r="F6" s="35"/>
      <c r="G6" s="41"/>
      <c r="H6" s="41"/>
      <c r="I6" s="41"/>
      <c r="J6" s="35"/>
      <c r="K6" s="35"/>
    </row>
    <row r="7" spans="1:11" ht="22.5" customHeight="1" hidden="1">
      <c r="A7" s="39"/>
      <c r="B7" s="39"/>
      <c r="C7" s="39" t="s">
        <v>1</v>
      </c>
      <c r="D7" s="39"/>
      <c r="E7" s="39"/>
      <c r="F7" s="35">
        <f>'2017 Budget'!H11</f>
        <v>0</v>
      </c>
      <c r="G7" s="35">
        <f>'2017 Budget'!K11</f>
        <v>0</v>
      </c>
      <c r="H7" s="35"/>
      <c r="I7" s="35"/>
      <c r="J7" s="35">
        <f>'2017 Budget'!L11</f>
        <v>0</v>
      </c>
      <c r="K7" s="35">
        <f>'2017 Budget'!M11</f>
        <v>0</v>
      </c>
    </row>
    <row r="8" spans="1:13" ht="22.5" customHeight="1">
      <c r="A8" s="39"/>
      <c r="B8" s="39"/>
      <c r="C8" s="39" t="s">
        <v>3</v>
      </c>
      <c r="D8" s="39"/>
      <c r="E8" s="39"/>
      <c r="F8" s="214">
        <f>'2017 Budget'!H31</f>
        <v>10258.4</v>
      </c>
      <c r="G8" s="214"/>
      <c r="H8" s="214">
        <f>'2017 Budget'!J31</f>
        <v>8515</v>
      </c>
      <c r="I8" s="214"/>
      <c r="J8" s="214">
        <f>'2017 Budget'!L31</f>
        <v>8449</v>
      </c>
      <c r="K8" s="35">
        <f>'2017 Budget'!M31</f>
        <v>0</v>
      </c>
      <c r="L8" s="238">
        <f aca="true" t="shared" si="0" ref="L8:L13">IF(H8=0,"n/a",IF(J8=0,"n/a",(J8-H8)/H8))</f>
        <v>-0.007751027598355843</v>
      </c>
      <c r="M8" s="31"/>
    </row>
    <row r="9" spans="1:13" ht="22.5" customHeight="1">
      <c r="A9" s="39"/>
      <c r="B9" s="39"/>
      <c r="C9" s="39" t="s">
        <v>10</v>
      </c>
      <c r="D9" s="39"/>
      <c r="E9" s="39"/>
      <c r="F9" s="214">
        <f>'2017 Budget'!H40</f>
        <v>24512.56</v>
      </c>
      <c r="G9" s="214"/>
      <c r="H9" s="214">
        <f>'2017 Budget'!J40</f>
        <v>23300</v>
      </c>
      <c r="I9" s="214"/>
      <c r="J9" s="214">
        <f>'2017 Budget'!L40</f>
        <v>27400</v>
      </c>
      <c r="K9" s="35">
        <f>'2017 Budget'!M40</f>
        <v>0</v>
      </c>
      <c r="L9" s="238">
        <f t="shared" si="0"/>
        <v>0.1759656652360515</v>
      </c>
      <c r="M9" s="31"/>
    </row>
    <row r="10" spans="1:13" ht="22.5" customHeight="1">
      <c r="A10" s="39"/>
      <c r="B10" s="39"/>
      <c r="C10" s="39" t="s">
        <v>17</v>
      </c>
      <c r="D10" s="39"/>
      <c r="E10" s="39"/>
      <c r="F10" s="214">
        <f>'2017 Budget'!H42</f>
        <v>3181.09</v>
      </c>
      <c r="G10" s="214"/>
      <c r="H10" s="214">
        <f>'2017 Budget'!J42</f>
        <v>21207</v>
      </c>
      <c r="I10" s="214"/>
      <c r="J10" s="214">
        <f>'2017 Budget'!L42</f>
        <v>21132</v>
      </c>
      <c r="K10" s="35">
        <f>'2017 Budget'!M42</f>
        <v>0</v>
      </c>
      <c r="L10" s="238">
        <f t="shared" si="0"/>
        <v>-0.0035365681143018812</v>
      </c>
      <c r="M10" s="31"/>
    </row>
    <row r="11" spans="1:13" ht="22.5" customHeight="1">
      <c r="A11" s="39"/>
      <c r="B11" s="39"/>
      <c r="C11" s="39" t="s">
        <v>18</v>
      </c>
      <c r="D11" s="39"/>
      <c r="E11" s="39"/>
      <c r="F11" s="215">
        <f>'2017 Budget'!H49</f>
        <v>69280.41</v>
      </c>
      <c r="G11" s="215"/>
      <c r="H11" s="215">
        <f>'2017 Budget'!J49</f>
        <v>102373</v>
      </c>
      <c r="I11" s="215"/>
      <c r="J11" s="215">
        <f>'2017 Budget'!L49</f>
        <v>107373</v>
      </c>
      <c r="K11" s="41">
        <f>'2017 Budget'!M49</f>
        <v>0</v>
      </c>
      <c r="L11" s="238">
        <f t="shared" si="0"/>
        <v>0.048841002998837584</v>
      </c>
      <c r="M11" s="31"/>
    </row>
    <row r="12" spans="1:13" ht="22.5" customHeight="1" thickBot="1">
      <c r="A12" s="39"/>
      <c r="B12" s="39"/>
      <c r="C12" s="102" t="s">
        <v>198</v>
      </c>
      <c r="D12" s="39"/>
      <c r="E12" s="39"/>
      <c r="F12" s="216">
        <f>'2017 Budget'!H32</f>
        <v>325000</v>
      </c>
      <c r="G12" s="216"/>
      <c r="H12" s="216">
        <f>'2017 Budget'!J32</f>
        <v>0</v>
      </c>
      <c r="I12" s="216"/>
      <c r="J12" s="216">
        <f>'2017 Budget'!L32</f>
        <v>0</v>
      </c>
      <c r="K12" s="45"/>
      <c r="L12" s="239" t="str">
        <f t="shared" si="0"/>
        <v>n/a</v>
      </c>
      <c r="M12" s="31"/>
    </row>
    <row r="13" spans="1:13" ht="22.5" customHeight="1">
      <c r="A13" s="39"/>
      <c r="B13" s="39" t="s">
        <v>19</v>
      </c>
      <c r="C13" s="39"/>
      <c r="D13" s="39"/>
      <c r="E13" s="39"/>
      <c r="F13" s="214">
        <f>'2017 Budget'!H50</f>
        <v>432232.46</v>
      </c>
      <c r="G13" s="214">
        <f>'2017 Budget'!K50</f>
        <v>0</v>
      </c>
      <c r="H13" s="214">
        <f>'2017 Budget'!J50</f>
        <v>155395</v>
      </c>
      <c r="I13" s="214"/>
      <c r="J13" s="214">
        <f>'2017 Budget'!L50</f>
        <v>164354</v>
      </c>
      <c r="K13" s="35">
        <f>'2017 Budget'!M50</f>
        <v>0</v>
      </c>
      <c r="L13" s="238">
        <f t="shared" si="0"/>
        <v>0.05765307764085074</v>
      </c>
      <c r="M13" s="31"/>
    </row>
    <row r="14" spans="1:11" ht="16.5" customHeight="1">
      <c r="A14" s="39"/>
      <c r="B14" s="39" t="s">
        <v>20</v>
      </c>
      <c r="C14" s="39"/>
      <c r="D14" s="39"/>
      <c r="E14" s="39"/>
      <c r="F14" s="35"/>
      <c r="G14" s="41"/>
      <c r="H14" s="41"/>
      <c r="I14" s="41"/>
      <c r="J14" s="35"/>
      <c r="K14" s="35"/>
    </row>
    <row r="15" spans="1:12" ht="22.5" customHeight="1">
      <c r="A15" s="39"/>
      <c r="B15" s="39"/>
      <c r="C15" s="39" t="s">
        <v>21</v>
      </c>
      <c r="D15" s="39"/>
      <c r="E15" s="39"/>
      <c r="F15" s="217">
        <f>'2017 Budget'!H56</f>
        <v>9685</v>
      </c>
      <c r="G15" s="217">
        <f>'2017 Budget'!K56</f>
        <v>0</v>
      </c>
      <c r="H15" s="214">
        <f>'2017 Budget'!J56</f>
        <v>9900</v>
      </c>
      <c r="I15" s="217"/>
      <c r="J15" s="217">
        <f>'2017 Budget'!L56</f>
        <v>10200</v>
      </c>
      <c r="K15" s="35">
        <f>'2017 Budget'!M56</f>
        <v>0</v>
      </c>
      <c r="L15" s="238">
        <f>IF(H15=0,"n/a",IF(J15=0,"n/a",(J15-H15)/H15))</f>
        <v>0.030303030303030304</v>
      </c>
    </row>
    <row r="16" spans="1:12" ht="22.5" customHeight="1">
      <c r="A16" s="39"/>
      <c r="B16" s="39"/>
      <c r="C16" s="39" t="s">
        <v>25</v>
      </c>
      <c r="D16" s="39"/>
      <c r="E16" s="39"/>
      <c r="F16" s="217">
        <f>'2017 Budget'!H59</f>
        <v>129</v>
      </c>
      <c r="G16" s="217">
        <f>'2017 Budget'!K59</f>
        <v>0</v>
      </c>
      <c r="H16" s="214">
        <f>'2017 Budget'!J59</f>
        <v>130</v>
      </c>
      <c r="I16" s="217"/>
      <c r="J16" s="217">
        <f>'2017 Budget'!L59</f>
        <v>129</v>
      </c>
      <c r="K16" s="35">
        <f>'2017 Budget'!M59</f>
        <v>0</v>
      </c>
      <c r="L16" s="238">
        <f aca="true" t="shared" si="1" ref="L16:L29">IF(H16=0,"n/a",IF(J16=0,"n/a",(J16-H16)/H16))</f>
        <v>-0.007692307692307693</v>
      </c>
    </row>
    <row r="17" spans="1:12" ht="22.5" customHeight="1">
      <c r="A17" s="39"/>
      <c r="B17" s="39"/>
      <c r="C17" s="39" t="s">
        <v>27</v>
      </c>
      <c r="D17" s="39"/>
      <c r="E17" s="39"/>
      <c r="F17" s="217">
        <f>'2017 Budget'!H64</f>
        <v>17376.27</v>
      </c>
      <c r="G17" s="217">
        <f>'2017 Budget'!K64</f>
        <v>0</v>
      </c>
      <c r="H17" s="214">
        <f>'2017 Budget'!J64</f>
        <v>19559</v>
      </c>
      <c r="I17" s="217"/>
      <c r="J17" s="217">
        <f>'2017 Budget'!L64</f>
        <v>20260</v>
      </c>
      <c r="K17" s="35">
        <f>'2017 Budget'!M64</f>
        <v>0</v>
      </c>
      <c r="L17" s="238">
        <f t="shared" si="1"/>
        <v>0.035840278132828876</v>
      </c>
    </row>
    <row r="18" spans="1:12" ht="22.5" customHeight="1">
      <c r="A18" s="39"/>
      <c r="B18" s="39"/>
      <c r="C18" s="39" t="s">
        <v>29</v>
      </c>
      <c r="D18" s="39"/>
      <c r="E18" s="39"/>
      <c r="F18" s="217">
        <f>'2017 Budget'!H75</f>
        <v>28050.79</v>
      </c>
      <c r="G18" s="217">
        <f>'2017 Budget'!K75</f>
        <v>0</v>
      </c>
      <c r="H18" s="214">
        <f>'2017 Budget'!J75</f>
        <v>37550</v>
      </c>
      <c r="I18" s="217"/>
      <c r="J18" s="217">
        <f>'2017 Budget'!L75</f>
        <v>38050</v>
      </c>
      <c r="K18" s="35">
        <f>'2017 Budget'!M75</f>
        <v>0</v>
      </c>
      <c r="L18" s="238">
        <f t="shared" si="1"/>
        <v>0.013315579227696404</v>
      </c>
    </row>
    <row r="19" spans="1:12" ht="22.5" customHeight="1">
      <c r="A19" s="39"/>
      <c r="B19" s="39"/>
      <c r="C19" s="39" t="s">
        <v>36</v>
      </c>
      <c r="D19" s="39"/>
      <c r="E19" s="39"/>
      <c r="F19" s="217">
        <f>'2017 Budget'!H80</f>
        <v>5000</v>
      </c>
      <c r="G19" s="217">
        <f>'2017 Budget'!K80</f>
        <v>0</v>
      </c>
      <c r="H19" s="214">
        <f>'2017 Budget'!J80</f>
        <v>5000</v>
      </c>
      <c r="I19" s="217"/>
      <c r="J19" s="217">
        <f>'2017 Budget'!L80</f>
        <v>10000</v>
      </c>
      <c r="K19" s="35">
        <f>'2017 Budget'!M80</f>
        <v>0</v>
      </c>
      <c r="L19" s="238">
        <f t="shared" si="1"/>
        <v>1</v>
      </c>
    </row>
    <row r="20" spans="1:12" ht="22.5" customHeight="1">
      <c r="A20" s="39"/>
      <c r="B20" s="39"/>
      <c r="C20" s="39" t="s">
        <v>88</v>
      </c>
      <c r="D20" s="39"/>
      <c r="E20" s="39"/>
      <c r="F20" s="217">
        <f>'2017 Budget'!H85</f>
        <v>27915.93</v>
      </c>
      <c r="G20" s="217">
        <f>'2017 Budget'!K85</f>
        <v>0</v>
      </c>
      <c r="H20" s="214">
        <f>'2017 Budget'!J85</f>
        <v>34119</v>
      </c>
      <c r="I20" s="217"/>
      <c r="J20" s="217">
        <f>'2017 Budget'!L85</f>
        <v>37221.24</v>
      </c>
      <c r="K20" s="35">
        <f>'2017 Budget'!M85</f>
        <v>0</v>
      </c>
      <c r="L20" s="238">
        <f t="shared" si="1"/>
        <v>0.09092411852633424</v>
      </c>
    </row>
    <row r="21" spans="1:12" ht="22.5" customHeight="1">
      <c r="A21" s="39"/>
      <c r="B21" s="39"/>
      <c r="C21" s="39" t="s">
        <v>37</v>
      </c>
      <c r="D21" s="39"/>
      <c r="E21" s="39"/>
      <c r="F21" s="217">
        <f>'2017 Budget'!H92</f>
        <v>6653.93</v>
      </c>
      <c r="G21" s="217">
        <f>'2017 Budget'!K92</f>
        <v>0</v>
      </c>
      <c r="H21" s="214">
        <f>'2017 Budget'!J92</f>
        <v>8000</v>
      </c>
      <c r="I21" s="217"/>
      <c r="J21" s="217">
        <f>'2017 Budget'!L92</f>
        <v>5840</v>
      </c>
      <c r="K21" s="35">
        <f>'2017 Budget'!M92</f>
        <v>0</v>
      </c>
      <c r="L21" s="238">
        <f t="shared" si="1"/>
        <v>-0.27</v>
      </c>
    </row>
    <row r="22" spans="1:12" ht="22.5" customHeight="1">
      <c r="A22" s="39"/>
      <c r="B22" s="39"/>
      <c r="C22" s="39" t="s">
        <v>42</v>
      </c>
      <c r="D22" s="39"/>
      <c r="E22" s="39"/>
      <c r="F22" s="217">
        <f>'2017 Budget'!H106</f>
        <v>467708.33</v>
      </c>
      <c r="G22" s="217">
        <f>'2017 Budget'!K106</f>
        <v>0</v>
      </c>
      <c r="H22" s="214">
        <f>'2017 Budget'!J106</f>
        <v>593047</v>
      </c>
      <c r="I22" s="217"/>
      <c r="J22" s="217">
        <f>'2017 Budget'!L106</f>
        <v>276050</v>
      </c>
      <c r="K22" s="35">
        <f>'2017 Budget'!M106</f>
        <v>0</v>
      </c>
      <c r="L22" s="238">
        <f t="shared" si="1"/>
        <v>-0.5345225589202879</v>
      </c>
    </row>
    <row r="23" spans="1:12" ht="22.5" customHeight="1">
      <c r="A23" s="39"/>
      <c r="B23" s="39"/>
      <c r="C23" s="39" t="s">
        <v>102</v>
      </c>
      <c r="D23" s="39"/>
      <c r="E23" s="39"/>
      <c r="F23" s="217">
        <f>'2017 Budget'!H110</f>
        <v>1760.41</v>
      </c>
      <c r="G23" s="217">
        <f>'2017 Budget'!K110</f>
        <v>0</v>
      </c>
      <c r="H23" s="214">
        <f>'2017 Budget'!J110</f>
        <v>2770</v>
      </c>
      <c r="I23" s="217"/>
      <c r="J23" s="217">
        <f>'2017 Budget'!L110</f>
        <v>2770</v>
      </c>
      <c r="K23" s="35">
        <f>'2017 Budget'!M110</f>
        <v>0</v>
      </c>
      <c r="L23" s="238">
        <f t="shared" si="1"/>
        <v>0</v>
      </c>
    </row>
    <row r="24" spans="1:12" ht="22.5" customHeight="1">
      <c r="A24" s="39"/>
      <c r="B24" s="39"/>
      <c r="C24" s="39" t="s">
        <v>50</v>
      </c>
      <c r="D24" s="39"/>
      <c r="E24" s="39"/>
      <c r="F24" s="217">
        <f>'2017 Budget'!H117</f>
        <v>6136.36</v>
      </c>
      <c r="G24" s="217">
        <f>'2017 Budget'!K117</f>
        <v>0</v>
      </c>
      <c r="H24" s="214">
        <f>'2017 Budget'!J117</f>
        <v>10323</v>
      </c>
      <c r="I24" s="217"/>
      <c r="J24" s="217">
        <f>'2017 Budget'!L117</f>
        <v>8823</v>
      </c>
      <c r="K24" s="35">
        <f>'2017 Budget'!M117</f>
        <v>0</v>
      </c>
      <c r="L24" s="238">
        <f t="shared" si="1"/>
        <v>-0.14530659691950015</v>
      </c>
    </row>
    <row r="25" spans="1:12" ht="22.5" customHeight="1">
      <c r="A25" s="39"/>
      <c r="B25" s="39"/>
      <c r="C25" s="39" t="s">
        <v>53</v>
      </c>
      <c r="D25" s="39"/>
      <c r="E25" s="39"/>
      <c r="F25" s="217">
        <f>'2017 Budget'!H128</f>
        <v>124752.97</v>
      </c>
      <c r="G25" s="217">
        <f>'2017 Budget'!K128</f>
        <v>0</v>
      </c>
      <c r="H25" s="214">
        <f>'2017 Budget'!J128</f>
        <v>179205.24</v>
      </c>
      <c r="I25" s="217"/>
      <c r="J25" s="217">
        <f>'2017 Budget'!L128</f>
        <v>171573.55</v>
      </c>
      <c r="K25" s="35">
        <f>'2017 Budget'!M128</f>
        <v>0</v>
      </c>
      <c r="L25" s="238">
        <f t="shared" si="1"/>
        <v>-0.04258631053422323</v>
      </c>
    </row>
    <row r="26" spans="1:12" ht="22.5" customHeight="1">
      <c r="A26" s="39"/>
      <c r="B26" s="39"/>
      <c r="C26" s="39" t="s">
        <v>59</v>
      </c>
      <c r="D26" s="39"/>
      <c r="E26" s="39"/>
      <c r="F26" s="217">
        <f>'2017 Budget'!H134</f>
        <v>21654.9</v>
      </c>
      <c r="G26" s="217">
        <f>'2017 Budget'!K134</f>
        <v>0</v>
      </c>
      <c r="H26" s="214">
        <f>'2017 Budget'!J134</f>
        <v>25050</v>
      </c>
      <c r="I26" s="217"/>
      <c r="J26" s="217">
        <f>'2017 Budget'!L134</f>
        <v>27487</v>
      </c>
      <c r="K26" s="35">
        <f>'2017 Budget'!M134</f>
        <v>0</v>
      </c>
      <c r="L26" s="238">
        <f t="shared" si="1"/>
        <v>0.09728542914171656</v>
      </c>
    </row>
    <row r="27" spans="1:12" ht="22.5" customHeight="1">
      <c r="A27" s="39"/>
      <c r="B27" s="39"/>
      <c r="C27" s="39" t="s">
        <v>61</v>
      </c>
      <c r="D27" s="39"/>
      <c r="E27" s="39"/>
      <c r="F27" s="217">
        <f>'2017 Budget'!H148</f>
        <v>5452.84</v>
      </c>
      <c r="G27" s="217">
        <f>'2017 Budget'!K148</f>
        <v>0</v>
      </c>
      <c r="H27" s="214">
        <f>'2017 Budget'!J148</f>
        <v>9500</v>
      </c>
      <c r="I27" s="217"/>
      <c r="J27" s="217">
        <f>'2017 Budget'!L148</f>
        <v>22250</v>
      </c>
      <c r="K27" s="35">
        <f>'2017 Budget'!M148</f>
        <v>0</v>
      </c>
      <c r="L27" s="238">
        <f t="shared" si="1"/>
        <v>1.3421052631578947</v>
      </c>
    </row>
    <row r="28" spans="1:12" ht="22.5" customHeight="1" thickBot="1">
      <c r="A28" s="39"/>
      <c r="B28" s="39"/>
      <c r="C28" s="39" t="s">
        <v>71</v>
      </c>
      <c r="D28" s="39"/>
      <c r="E28" s="39"/>
      <c r="F28" s="217">
        <f>'2017 Budget'!H155</f>
        <v>9223.79</v>
      </c>
      <c r="G28" s="217">
        <f>'2017 Budget'!K155</f>
        <v>0</v>
      </c>
      <c r="H28" s="214">
        <f>'2017 Budget'!J155</f>
        <v>10680</v>
      </c>
      <c r="I28" s="217"/>
      <c r="J28" s="217">
        <f>'2017 Budget'!L155</f>
        <v>11189</v>
      </c>
      <c r="K28" s="35">
        <f>'2017 Budget'!M155</f>
        <v>0</v>
      </c>
      <c r="L28" s="239">
        <f t="shared" si="1"/>
        <v>0.047659176029962544</v>
      </c>
    </row>
    <row r="29" spans="1:12" ht="22.5" customHeight="1">
      <c r="A29" s="39"/>
      <c r="B29" s="39" t="s">
        <v>73</v>
      </c>
      <c r="C29" s="39"/>
      <c r="D29" s="39"/>
      <c r="E29" s="39"/>
      <c r="F29" s="218">
        <f>'2017 Budget'!H156</f>
        <v>731500.52</v>
      </c>
      <c r="G29" s="218">
        <f>'2017 Budget'!K156</f>
        <v>0</v>
      </c>
      <c r="H29" s="237">
        <f>'2017 Budget'!J156</f>
        <v>944833</v>
      </c>
      <c r="I29" s="218"/>
      <c r="J29" s="218">
        <f>'2017 Budget'!L156</f>
        <v>641843</v>
      </c>
      <c r="K29" s="42">
        <f>'2017 Budget'!M156</f>
        <v>0</v>
      </c>
      <c r="L29" s="238">
        <f t="shared" si="1"/>
        <v>-0.3206810092365529</v>
      </c>
    </row>
    <row r="30" spans="1:12" ht="6.75" customHeight="1" thickBot="1">
      <c r="A30" s="43"/>
      <c r="B30" s="43"/>
      <c r="C30" s="43"/>
      <c r="D30" s="43"/>
      <c r="E30" s="43"/>
      <c r="F30" s="213"/>
      <c r="G30" s="213"/>
      <c r="H30" s="213"/>
      <c r="I30" s="213"/>
      <c r="J30" s="213"/>
      <c r="K30" s="29"/>
      <c r="L30" s="240"/>
    </row>
    <row r="31" spans="1:11" ht="15.75">
      <c r="A31" s="37"/>
      <c r="B31" s="37"/>
      <c r="C31" s="37"/>
      <c r="D31" s="37"/>
      <c r="E31" s="37"/>
      <c r="F31" s="30"/>
      <c r="H31" s="30"/>
      <c r="J31" s="30"/>
      <c r="K31" s="30"/>
    </row>
    <row r="32" spans="1:11" ht="15.75">
      <c r="A32" s="37" t="s">
        <v>125</v>
      </c>
      <c r="B32" s="37"/>
      <c r="C32" s="37"/>
      <c r="D32" s="37"/>
      <c r="E32" s="37"/>
      <c r="F32" s="30"/>
      <c r="H32" s="30"/>
      <c r="J32" s="30" t="s">
        <v>230</v>
      </c>
      <c r="K32" s="30"/>
    </row>
    <row r="33" spans="1:12" ht="16.5" thickBot="1">
      <c r="A33" s="43"/>
      <c r="B33" s="43"/>
      <c r="C33" s="43"/>
      <c r="D33" s="43"/>
      <c r="E33" s="43"/>
      <c r="F33" s="29"/>
      <c r="G33" s="29"/>
      <c r="H33" s="29"/>
      <c r="I33" s="29"/>
      <c r="J33" s="29"/>
      <c r="K33" s="29"/>
      <c r="L33" s="240"/>
    </row>
    <row r="34" spans="1:11" ht="19.5" customHeight="1">
      <c r="A34" s="37"/>
      <c r="B34" s="37"/>
      <c r="C34" s="37"/>
      <c r="D34" s="37"/>
      <c r="E34" s="37"/>
      <c r="F34" s="44" t="s">
        <v>108</v>
      </c>
      <c r="H34" s="44" t="s">
        <v>141</v>
      </c>
      <c r="J34" s="44" t="s">
        <v>109</v>
      </c>
      <c r="K34" s="30"/>
    </row>
    <row r="35" spans="1:11" ht="24" customHeight="1">
      <c r="A35" s="37" t="s">
        <v>110</v>
      </c>
      <c r="B35" s="37"/>
      <c r="C35" s="37"/>
      <c r="D35" s="37"/>
      <c r="E35" s="37"/>
      <c r="F35" s="219">
        <v>11000</v>
      </c>
      <c r="G35" s="214"/>
      <c r="H35" s="219">
        <v>12000</v>
      </c>
      <c r="I35" s="214"/>
      <c r="J35" s="214">
        <f>H35-F35</f>
        <v>1000</v>
      </c>
      <c r="K35" s="30"/>
    </row>
    <row r="36" spans="1:11" ht="15.75">
      <c r="A36" s="37" t="s">
        <v>112</v>
      </c>
      <c r="B36" s="37"/>
      <c r="C36" s="37"/>
      <c r="D36" s="37"/>
      <c r="E36" s="37"/>
      <c r="F36" s="219">
        <v>6000</v>
      </c>
      <c r="G36" s="214"/>
      <c r="H36" s="219">
        <v>6000</v>
      </c>
      <c r="I36" s="214"/>
      <c r="J36" s="214">
        <f>H36-F36</f>
        <v>0</v>
      </c>
      <c r="K36" s="30"/>
    </row>
    <row r="37" spans="1:11" ht="15.75">
      <c r="A37" s="37" t="s">
        <v>113</v>
      </c>
      <c r="B37" s="37"/>
      <c r="C37" s="37"/>
      <c r="D37" s="37"/>
      <c r="E37" s="37"/>
      <c r="F37" s="219">
        <v>6000</v>
      </c>
      <c r="G37" s="214"/>
      <c r="H37" s="219">
        <v>6000</v>
      </c>
      <c r="I37" s="214"/>
      <c r="J37" s="214">
        <f>H37-F37</f>
        <v>0</v>
      </c>
      <c r="K37" s="30"/>
    </row>
    <row r="38" spans="1:11" ht="15.75">
      <c r="A38" s="103" t="s">
        <v>199</v>
      </c>
      <c r="B38" s="37"/>
      <c r="C38" s="37"/>
      <c r="D38" s="37"/>
      <c r="E38" s="37"/>
      <c r="F38" s="214">
        <v>26780</v>
      </c>
      <c r="G38" s="214"/>
      <c r="H38" s="219">
        <v>26780</v>
      </c>
      <c r="I38" s="214"/>
      <c r="J38" s="214">
        <f>H38-F38</f>
        <v>0</v>
      </c>
      <c r="K38" s="30"/>
    </row>
    <row r="39" spans="1:11" ht="15.75">
      <c r="A39" s="37" t="s">
        <v>111</v>
      </c>
      <c r="B39" s="37"/>
      <c r="C39" s="37"/>
      <c r="D39" s="37"/>
      <c r="E39" s="37"/>
      <c r="F39" s="214">
        <v>9000</v>
      </c>
      <c r="G39" s="214"/>
      <c r="H39" s="219">
        <v>9000</v>
      </c>
      <c r="I39" s="214"/>
      <c r="J39" s="214">
        <f>H39-F39</f>
        <v>0</v>
      </c>
      <c r="K39" s="30"/>
    </row>
    <row r="40" spans="1:12" ht="7.5" customHeight="1" thickBot="1">
      <c r="A40" s="43"/>
      <c r="B40" s="43"/>
      <c r="C40" s="43"/>
      <c r="D40" s="43"/>
      <c r="E40" s="43"/>
      <c r="F40" s="29"/>
      <c r="G40" s="29"/>
      <c r="H40" s="29"/>
      <c r="I40" s="29"/>
      <c r="J40" s="29"/>
      <c r="K40" s="29"/>
      <c r="L40" s="240"/>
    </row>
    <row r="41" spans="1:11" ht="20.25" customHeight="1">
      <c r="A41" s="8" t="s">
        <v>126</v>
      </c>
      <c r="B41" s="8"/>
      <c r="C41" s="8"/>
      <c r="D41" s="8"/>
      <c r="E41" s="8"/>
      <c r="F41" s="13"/>
      <c r="G41" s="13"/>
      <c r="H41" s="13"/>
      <c r="I41" s="13"/>
      <c r="J41" s="220">
        <f>'2017 Budget'!L168</f>
        <v>276050</v>
      </c>
      <c r="K41" s="32"/>
    </row>
    <row r="42" ht="20.25" customHeight="1">
      <c r="J42" s="221"/>
    </row>
    <row r="43" spans="1:11" ht="20.25" customHeight="1">
      <c r="A43" s="115" t="s">
        <v>106</v>
      </c>
      <c r="B43" s="4"/>
      <c r="C43" s="4"/>
      <c r="D43" s="4"/>
      <c r="E43" s="4"/>
      <c r="F43" s="13"/>
      <c r="G43" s="13"/>
      <c r="H43" s="13"/>
      <c r="I43" s="13"/>
      <c r="J43" s="220">
        <f>'2017 Budget'!L171</f>
        <v>196865100</v>
      </c>
      <c r="K43" s="32"/>
    </row>
    <row r="44" spans="1:11" ht="20.25" customHeight="1">
      <c r="A44" s="115" t="s">
        <v>228</v>
      </c>
      <c r="B44" s="4"/>
      <c r="C44" s="4"/>
      <c r="D44" s="4"/>
      <c r="E44" s="4"/>
      <c r="F44" s="13"/>
      <c r="G44" s="13"/>
      <c r="H44" s="13"/>
      <c r="I44" s="13"/>
      <c r="J44" s="220">
        <f>'2017 Budget'!L172</f>
        <v>164354</v>
      </c>
      <c r="K44" s="32"/>
    </row>
    <row r="45" spans="1:11" ht="20.25" customHeight="1">
      <c r="A45" s="115" t="s">
        <v>227</v>
      </c>
      <c r="B45" s="4"/>
      <c r="C45" s="4"/>
      <c r="D45" s="4"/>
      <c r="E45" s="4"/>
      <c r="F45" s="13"/>
      <c r="G45" s="13"/>
      <c r="H45" s="13"/>
      <c r="I45" s="13"/>
      <c r="J45" s="220">
        <f>'2017 Budget'!L173</f>
        <v>-641843</v>
      </c>
      <c r="K45" s="32"/>
    </row>
    <row r="46" spans="1:11" ht="20.25" customHeight="1">
      <c r="A46" s="115" t="s">
        <v>163</v>
      </c>
      <c r="B46" s="4"/>
      <c r="C46" s="4"/>
      <c r="D46" s="4"/>
      <c r="E46" s="4"/>
      <c r="F46" s="13"/>
      <c r="G46" s="13"/>
      <c r="H46" s="13"/>
      <c r="I46" s="13"/>
      <c r="J46" s="220">
        <f>'2017 Budget'!L174</f>
        <v>477489</v>
      </c>
      <c r="K46" s="32"/>
    </row>
    <row r="47" spans="1:11" ht="20.25" customHeight="1" thickBot="1">
      <c r="A47" s="8"/>
      <c r="B47" s="8"/>
      <c r="C47" s="8"/>
      <c r="D47" s="8"/>
      <c r="E47" s="8"/>
      <c r="F47" s="13"/>
      <c r="G47" s="13"/>
      <c r="H47" s="13"/>
      <c r="I47" s="13"/>
      <c r="J47" s="22"/>
      <c r="K47" s="32"/>
    </row>
    <row r="48" spans="1:11" ht="31.5" thickBot="1">
      <c r="A48" s="115" t="s">
        <v>200</v>
      </c>
      <c r="B48" s="4"/>
      <c r="C48" s="4"/>
      <c r="D48" s="4"/>
      <c r="E48" s="4"/>
      <c r="F48" s="107" t="s">
        <v>201</v>
      </c>
      <c r="G48" s="108"/>
      <c r="H48" s="107" t="s">
        <v>212</v>
      </c>
      <c r="I48" s="16"/>
      <c r="J48" s="227">
        <f>'2017 Budget'!L176</f>
        <v>2.4254629185162835</v>
      </c>
      <c r="K48" s="32"/>
    </row>
    <row r="49" spans="1:11" ht="22.5" customHeight="1">
      <c r="A49" s="115" t="s">
        <v>218</v>
      </c>
      <c r="B49" s="4"/>
      <c r="C49" s="4"/>
      <c r="D49" s="4"/>
      <c r="E49" s="4"/>
      <c r="F49" s="17"/>
      <c r="G49" s="17"/>
      <c r="H49" s="212">
        <f>'2017 Budget'!J178</f>
        <v>4463</v>
      </c>
      <c r="I49" s="17"/>
      <c r="J49" s="101"/>
      <c r="K49" s="100"/>
    </row>
    <row r="50" spans="1:10" ht="23.25" customHeight="1">
      <c r="A50" s="115" t="s">
        <v>217</v>
      </c>
      <c r="B50" s="4"/>
      <c r="C50" s="4"/>
      <c r="D50" s="4"/>
      <c r="E50" s="4"/>
      <c r="F50" s="55"/>
      <c r="G50" s="17"/>
      <c r="H50" s="212">
        <f>'2017 Budget'!J179</f>
        <v>110203</v>
      </c>
      <c r="I50" s="22"/>
      <c r="J50" s="32"/>
    </row>
    <row r="51" spans="1:10" ht="23.25" customHeight="1">
      <c r="A51" s="115" t="s">
        <v>216</v>
      </c>
      <c r="B51" s="4"/>
      <c r="C51" s="4"/>
      <c r="D51" s="4"/>
      <c r="E51" s="4"/>
      <c r="F51" s="17"/>
      <c r="G51" s="17"/>
      <c r="H51" s="212">
        <f>'2017 Budget'!J180</f>
        <v>16347</v>
      </c>
      <c r="I51" s="22"/>
      <c r="J51" s="32"/>
    </row>
    <row r="52" spans="1:10" ht="14.25" customHeight="1">
      <c r="A52" s="115" t="s">
        <v>215</v>
      </c>
      <c r="B52" s="4"/>
      <c r="C52" s="4"/>
      <c r="D52" s="4"/>
      <c r="E52" s="4"/>
      <c r="F52" s="17"/>
      <c r="G52" s="17"/>
      <c r="H52" s="212">
        <f>'2017 Budget'!J181</f>
        <v>90942</v>
      </c>
      <c r="I52" s="22"/>
      <c r="J52" s="32"/>
    </row>
    <row r="53" spans="1:10" ht="15.75">
      <c r="A53" s="115" t="s">
        <v>202</v>
      </c>
      <c r="B53" s="4"/>
      <c r="C53" s="4"/>
      <c r="D53" s="4"/>
      <c r="E53" s="4"/>
      <c r="F53" s="55"/>
      <c r="G53" s="17"/>
      <c r="H53" s="212">
        <f>'2017 Budget'!J182</f>
        <v>161000</v>
      </c>
      <c r="I53" s="22"/>
      <c r="J53" s="32"/>
    </row>
    <row r="54" spans="1:10" ht="15.75">
      <c r="A54" s="143"/>
      <c r="B54" s="4"/>
      <c r="C54" s="4"/>
      <c r="D54" s="4"/>
      <c r="E54" s="4"/>
      <c r="F54" s="55"/>
      <c r="G54" s="17"/>
      <c r="H54" s="17"/>
      <c r="I54" s="22"/>
      <c r="J54" s="32"/>
    </row>
    <row r="55" spans="1:10" ht="15.75">
      <c r="A55" s="115" t="s">
        <v>219</v>
      </c>
      <c r="B55" s="4"/>
      <c r="C55" s="4"/>
      <c r="D55" s="4"/>
      <c r="E55" s="4"/>
      <c r="F55" s="55"/>
      <c r="G55" s="17"/>
      <c r="H55" s="17"/>
      <c r="I55" s="22"/>
      <c r="J55" s="222">
        <f>'2017 Budget'!L184</f>
        <v>161000</v>
      </c>
    </row>
    <row r="56" spans="1:10" ht="15.75">
      <c r="A56" s="115"/>
      <c r="B56" s="4"/>
      <c r="C56" s="4"/>
      <c r="D56" s="4"/>
      <c r="E56" s="114" t="s">
        <v>116</v>
      </c>
      <c r="F56" s="55"/>
      <c r="G56" s="17"/>
      <c r="H56" s="17"/>
      <c r="I56" s="22"/>
      <c r="J56" s="222">
        <f>'2017 Budget'!L185</f>
        <v>164354</v>
      </c>
    </row>
    <row r="57" spans="1:10" ht="15.75">
      <c r="A57" s="115"/>
      <c r="B57" s="4"/>
      <c r="C57" s="4"/>
      <c r="D57" s="4"/>
      <c r="E57" s="4" t="s">
        <v>117</v>
      </c>
      <c r="F57" s="55"/>
      <c r="G57" s="17"/>
      <c r="H57" s="17"/>
      <c r="I57" s="22"/>
      <c r="J57" s="222">
        <f>'2017 Budget'!L186</f>
        <v>-641843</v>
      </c>
    </row>
    <row r="58" spans="1:10" ht="19.5" customHeight="1">
      <c r="A58" s="115"/>
      <c r="B58" s="4"/>
      <c r="C58" s="4"/>
      <c r="D58" s="4"/>
      <c r="E58" s="4" t="s">
        <v>222</v>
      </c>
      <c r="F58" s="55"/>
      <c r="G58" s="17"/>
      <c r="H58" s="17"/>
      <c r="I58" s="22"/>
      <c r="J58" s="222">
        <f>'2017 Budget'!L187</f>
        <v>477489</v>
      </c>
    </row>
    <row r="59" spans="1:10" ht="16.5" thickBot="1">
      <c r="A59" s="114"/>
      <c r="B59" s="4"/>
      <c r="C59" s="4"/>
      <c r="D59" s="4"/>
      <c r="E59" s="4" t="s">
        <v>180</v>
      </c>
      <c r="F59" s="17"/>
      <c r="G59" s="17"/>
      <c r="H59" s="17"/>
      <c r="J59" s="223">
        <f>'2017 Budget'!L188</f>
        <v>0</v>
      </c>
    </row>
    <row r="60" spans="1:10" ht="16.5" thickTop="1">
      <c r="A60" s="115" t="s">
        <v>220</v>
      </c>
      <c r="B60" s="4"/>
      <c r="C60" s="4"/>
      <c r="D60" s="4"/>
      <c r="E60" s="4"/>
      <c r="F60" s="17"/>
      <c r="G60" s="17"/>
      <c r="H60" s="17"/>
      <c r="J60" s="224">
        <f>'2017 Budget'!L189</f>
        <v>161000</v>
      </c>
    </row>
    <row r="61" spans="1:10" ht="15.75">
      <c r="A61" s="115"/>
      <c r="B61" s="4"/>
      <c r="C61" s="4"/>
      <c r="D61" s="4"/>
      <c r="E61" s="4"/>
      <c r="F61" s="17"/>
      <c r="G61" s="17"/>
      <c r="H61" s="17"/>
      <c r="J61" s="30"/>
    </row>
    <row r="62" spans="1:10" ht="15.75">
      <c r="A62" s="150" t="s">
        <v>221</v>
      </c>
      <c r="B62" s="111"/>
      <c r="C62" s="111"/>
      <c r="D62" s="111"/>
      <c r="E62" s="111"/>
      <c r="F62" s="112"/>
      <c r="G62" s="112"/>
      <c r="H62" s="112"/>
      <c r="I62" s="211"/>
      <c r="J62" s="225">
        <f>'2017 Budget'!L191</f>
        <v>298831</v>
      </c>
    </row>
  </sheetData>
  <sheetProtection/>
  <mergeCells count="2">
    <mergeCell ref="A2:L2"/>
    <mergeCell ref="A1:L1"/>
  </mergeCells>
  <printOptions horizontalCentered="1"/>
  <pageMargins left="0.3" right="0.3" top="0.4" bottom="0.5" header="0.25" footer="0.5"/>
  <pageSetup fitToHeight="1" fitToWidth="1" horizontalDpi="600" verticalDpi="600" orientation="portrait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="75" zoomScaleNormal="75" zoomScalePageLayoutView="0" workbookViewId="0" topLeftCell="A1">
      <pane xSplit="5" ySplit="6" topLeftCell="F38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57" sqref="E57"/>
    </sheetView>
  </sheetViews>
  <sheetFormatPr defaultColWidth="9.140625" defaultRowHeight="12.75"/>
  <cols>
    <col min="1" max="4" width="1.8515625" style="36" customWidth="1"/>
    <col min="5" max="5" width="62.8515625" style="36" customWidth="1"/>
    <col min="6" max="6" width="20.140625" style="33" customWidth="1"/>
    <col min="7" max="7" width="1.421875" style="30" customWidth="1"/>
    <col min="8" max="8" width="17.140625" style="33" customWidth="1"/>
    <col min="9" max="9" width="0.9921875" style="30" customWidth="1"/>
    <col min="10" max="10" width="17.140625" style="33" customWidth="1"/>
    <col min="11" max="11" width="0.9921875" style="33" customWidth="1"/>
    <col min="12" max="12" width="12.57421875" style="16" bestFit="1" customWidth="1"/>
    <col min="13" max="13" width="9.28125" style="16" bestFit="1" customWidth="1"/>
    <col min="14" max="14" width="12.7109375" style="16" bestFit="1" customWidth="1"/>
    <col min="15" max="16384" width="9.140625" style="16" customWidth="1"/>
  </cols>
  <sheetData>
    <row r="1" spans="1:14" ht="122.25" customHeight="1" thickBot="1">
      <c r="A1" s="263" t="s">
        <v>231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5"/>
      <c r="M1" s="226"/>
      <c r="N1" s="226"/>
    </row>
    <row r="2" spans="1:12" ht="18" customHeight="1">
      <c r="A2" s="266" t="s">
        <v>114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7"/>
    </row>
    <row r="3" spans="1:12" ht="15.75">
      <c r="A3" s="268" t="s">
        <v>225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70"/>
    </row>
    <row r="4" spans="6:12" ht="21.75" customHeight="1">
      <c r="F4" s="5" t="s">
        <v>190</v>
      </c>
      <c r="G4" s="6"/>
      <c r="H4" s="7" t="s">
        <v>190</v>
      </c>
      <c r="I4" s="6"/>
      <c r="J4" s="7" t="s">
        <v>210</v>
      </c>
      <c r="K4" s="38"/>
      <c r="L4" s="242" t="s">
        <v>211</v>
      </c>
    </row>
    <row r="5" spans="1:12" ht="15.75">
      <c r="A5" s="39"/>
      <c r="B5" s="39"/>
      <c r="C5" s="39"/>
      <c r="D5" s="39"/>
      <c r="E5" s="39"/>
      <c r="F5" s="5" t="s">
        <v>104</v>
      </c>
      <c r="G5" s="9"/>
      <c r="H5" s="56"/>
      <c r="I5" s="9"/>
      <c r="J5" s="56" t="s">
        <v>149</v>
      </c>
      <c r="K5" s="38"/>
      <c r="L5" s="7" t="s">
        <v>107</v>
      </c>
    </row>
    <row r="6" spans="1:12" s="28" customFormat="1" ht="16.5" thickBot="1">
      <c r="A6" s="40"/>
      <c r="B6" s="40"/>
      <c r="C6" s="40"/>
      <c r="D6" s="40"/>
      <c r="E6" s="40"/>
      <c r="F6" s="11" t="s">
        <v>162</v>
      </c>
      <c r="G6" s="5"/>
      <c r="H6" s="11" t="s">
        <v>105</v>
      </c>
      <c r="I6" s="5"/>
      <c r="J6" s="11" t="s">
        <v>105</v>
      </c>
      <c r="K6" s="38"/>
      <c r="L6" s="243" t="s">
        <v>115</v>
      </c>
    </row>
    <row r="7" spans="1:11" ht="17.25" customHeight="1" thickTop="1">
      <c r="A7" s="39"/>
      <c r="B7" s="39" t="s">
        <v>0</v>
      </c>
      <c r="C7" s="39"/>
      <c r="D7" s="39"/>
      <c r="E7" s="39"/>
      <c r="F7" s="35"/>
      <c r="G7" s="41"/>
      <c r="H7" s="41"/>
      <c r="I7" s="41"/>
      <c r="J7" s="35"/>
      <c r="K7" s="35"/>
    </row>
    <row r="8" spans="1:11" ht="22.5" customHeight="1" hidden="1">
      <c r="A8" s="39"/>
      <c r="B8" s="39"/>
      <c r="C8" s="39" t="s">
        <v>1</v>
      </c>
      <c r="D8" s="39"/>
      <c r="E8" s="39"/>
      <c r="F8" s="35">
        <f>'2017 Budget'!H11</f>
        <v>0</v>
      </c>
      <c r="G8" s="35">
        <f>'2017 Budget'!K11</f>
        <v>0</v>
      </c>
      <c r="H8" s="35"/>
      <c r="I8" s="35"/>
      <c r="J8" s="35">
        <f>'2017 Budget'!L11</f>
        <v>0</v>
      </c>
      <c r="K8" s="35">
        <f>'2017 Budget'!M11</f>
        <v>0</v>
      </c>
    </row>
    <row r="9" spans="1:13" ht="22.5" customHeight="1">
      <c r="A9" s="39"/>
      <c r="B9" s="39"/>
      <c r="C9" s="39" t="s">
        <v>3</v>
      </c>
      <c r="D9" s="39"/>
      <c r="E9" s="39"/>
      <c r="F9" s="214">
        <f>'2017 Budget'!H31</f>
        <v>10258.4</v>
      </c>
      <c r="G9" s="214"/>
      <c r="H9" s="214">
        <f>'2017 Budget'!J31</f>
        <v>8515</v>
      </c>
      <c r="I9" s="214"/>
      <c r="J9" s="214">
        <f>'2017 Budget'!L31</f>
        <v>8449</v>
      </c>
      <c r="K9" s="35">
        <f>'2017 Budget'!M31</f>
        <v>0</v>
      </c>
      <c r="L9" s="238">
        <f aca="true" t="shared" si="0" ref="L9:L14">IF(H9=0,"n/a",IF(J9=0,"n/a",(J9-H9)/H9))</f>
        <v>-0.007751027598355843</v>
      </c>
      <c r="M9" s="31"/>
    </row>
    <row r="10" spans="1:13" ht="22.5" customHeight="1">
      <c r="A10" s="39"/>
      <c r="B10" s="39"/>
      <c r="C10" s="39" t="s">
        <v>10</v>
      </c>
      <c r="D10" s="39"/>
      <c r="E10" s="39"/>
      <c r="F10" s="214">
        <f>'2017 Budget'!H40</f>
        <v>24512.56</v>
      </c>
      <c r="G10" s="214"/>
      <c r="H10" s="214">
        <f>'2017 Budget'!J40</f>
        <v>23300</v>
      </c>
      <c r="I10" s="214"/>
      <c r="J10" s="214">
        <f>'2017 Budget'!L40</f>
        <v>27400</v>
      </c>
      <c r="K10" s="35">
        <f>'2017 Budget'!M40</f>
        <v>0</v>
      </c>
      <c r="L10" s="238">
        <f t="shared" si="0"/>
        <v>0.1759656652360515</v>
      </c>
      <c r="M10" s="31"/>
    </row>
    <row r="11" spans="1:13" ht="22.5" customHeight="1">
      <c r="A11" s="39"/>
      <c r="B11" s="39"/>
      <c r="C11" s="39" t="s">
        <v>17</v>
      </c>
      <c r="D11" s="39"/>
      <c r="E11" s="39"/>
      <c r="F11" s="214">
        <f>'2017 Budget'!H42</f>
        <v>3181.09</v>
      </c>
      <c r="G11" s="214"/>
      <c r="H11" s="214">
        <f>'2017 Budget'!J42</f>
        <v>21207</v>
      </c>
      <c r="I11" s="214"/>
      <c r="J11" s="214">
        <f>'2017 Budget'!L42</f>
        <v>21132</v>
      </c>
      <c r="K11" s="35">
        <f>'2017 Budget'!M42</f>
        <v>0</v>
      </c>
      <c r="L11" s="238">
        <f t="shared" si="0"/>
        <v>-0.0035365681143018812</v>
      </c>
      <c r="M11" s="31"/>
    </row>
    <row r="12" spans="1:13" ht="22.5" customHeight="1">
      <c r="A12" s="39"/>
      <c r="B12" s="39"/>
      <c r="C12" s="39" t="s">
        <v>18</v>
      </c>
      <c r="D12" s="39"/>
      <c r="E12" s="39"/>
      <c r="F12" s="215">
        <f>'2017 Budget'!H49</f>
        <v>69280.41</v>
      </c>
      <c r="G12" s="215"/>
      <c r="H12" s="215">
        <f>'2017 Budget'!J49</f>
        <v>102373</v>
      </c>
      <c r="I12" s="215"/>
      <c r="J12" s="215">
        <f>'2017 Budget'!L49</f>
        <v>107373</v>
      </c>
      <c r="K12" s="41">
        <f>'2017 Budget'!M49</f>
        <v>0</v>
      </c>
      <c r="L12" s="238">
        <f t="shared" si="0"/>
        <v>0.048841002998837584</v>
      </c>
      <c r="M12" s="31"/>
    </row>
    <row r="13" spans="1:13" ht="22.5" customHeight="1" thickBot="1">
      <c r="A13" s="39"/>
      <c r="B13" s="39"/>
      <c r="C13" s="102" t="s">
        <v>198</v>
      </c>
      <c r="D13" s="39"/>
      <c r="E13" s="39"/>
      <c r="F13" s="216">
        <f>'2017 Budget'!H32</f>
        <v>325000</v>
      </c>
      <c r="G13" s="216"/>
      <c r="H13" s="216">
        <f>'2017 Budget'!J32</f>
        <v>0</v>
      </c>
      <c r="I13" s="216"/>
      <c r="J13" s="216">
        <f>'2017 Budget'!L32</f>
        <v>0</v>
      </c>
      <c r="K13" s="45"/>
      <c r="L13" s="239" t="str">
        <f t="shared" si="0"/>
        <v>n/a</v>
      </c>
      <c r="M13" s="31"/>
    </row>
    <row r="14" spans="1:14" ht="22.5" customHeight="1">
      <c r="A14" s="39"/>
      <c r="B14" s="39" t="s">
        <v>19</v>
      </c>
      <c r="C14" s="39"/>
      <c r="D14" s="39"/>
      <c r="E14" s="39"/>
      <c r="F14" s="214">
        <f>'2017 Budget'!H50</f>
        <v>432232.46</v>
      </c>
      <c r="G14" s="214">
        <f>'2017 Budget'!K50</f>
        <v>0</v>
      </c>
      <c r="H14" s="214">
        <f>'2017 Budget'!J50</f>
        <v>155395</v>
      </c>
      <c r="I14" s="214"/>
      <c r="J14" s="214">
        <f>'2017 Budget'!L50</f>
        <v>164354</v>
      </c>
      <c r="K14" s="35">
        <f>'2017 Budget'!M50</f>
        <v>0</v>
      </c>
      <c r="L14" s="238">
        <f t="shared" si="0"/>
        <v>0.05765307764085074</v>
      </c>
      <c r="M14" s="31"/>
      <c r="N14" s="214"/>
    </row>
    <row r="15" spans="1:11" ht="16.5" customHeight="1">
      <c r="A15" s="39"/>
      <c r="B15" s="39" t="s">
        <v>20</v>
      </c>
      <c r="C15" s="39"/>
      <c r="D15" s="39"/>
      <c r="E15" s="39"/>
      <c r="F15" s="35"/>
      <c r="G15" s="41"/>
      <c r="H15" s="215"/>
      <c r="I15" s="41"/>
      <c r="J15" s="35"/>
      <c r="K15" s="35"/>
    </row>
    <row r="16" spans="1:12" ht="22.5" customHeight="1">
      <c r="A16" s="39"/>
      <c r="B16" s="39"/>
      <c r="C16" s="39" t="s">
        <v>21</v>
      </c>
      <c r="D16" s="39"/>
      <c r="E16" s="39"/>
      <c r="F16" s="214">
        <f>'2017 Budget'!H56</f>
        <v>9685</v>
      </c>
      <c r="G16" s="217">
        <f>'2017 Budget'!K56</f>
        <v>0</v>
      </c>
      <c r="H16" s="214">
        <f>'2017 Budget'!J56</f>
        <v>9900</v>
      </c>
      <c r="I16" s="217"/>
      <c r="J16" s="214">
        <f>'2017 Budget'!L56</f>
        <v>10200</v>
      </c>
      <c r="K16" s="35">
        <f>'2017 Budget'!M56</f>
        <v>0</v>
      </c>
      <c r="L16" s="238">
        <f aca="true" t="shared" si="1" ref="L16:L28">IF(H16=0,"n/a",IF(J16=0,"n/a",(J16-H16)/H16))</f>
        <v>0.030303030303030304</v>
      </c>
    </row>
    <row r="17" spans="1:12" ht="22.5" customHeight="1">
      <c r="A17" s="39"/>
      <c r="B17" s="39"/>
      <c r="C17" s="39" t="s">
        <v>25</v>
      </c>
      <c r="D17" s="39"/>
      <c r="E17" s="39"/>
      <c r="F17" s="214">
        <f>'2017 Budget'!H59</f>
        <v>129</v>
      </c>
      <c r="G17" s="217">
        <f>'2017 Budget'!K59</f>
        <v>0</v>
      </c>
      <c r="H17" s="214">
        <f>'2017 Budget'!J59</f>
        <v>130</v>
      </c>
      <c r="I17" s="217"/>
      <c r="J17" s="214">
        <f>'2017 Budget'!L59</f>
        <v>129</v>
      </c>
      <c r="K17" s="35">
        <f>'2017 Budget'!M59</f>
        <v>0</v>
      </c>
      <c r="L17" s="238">
        <f t="shared" si="1"/>
        <v>-0.007692307692307693</v>
      </c>
    </row>
    <row r="18" spans="1:12" ht="22.5" customHeight="1">
      <c r="A18" s="39"/>
      <c r="B18" s="39"/>
      <c r="C18" s="39" t="s">
        <v>27</v>
      </c>
      <c r="D18" s="39"/>
      <c r="E18" s="39"/>
      <c r="F18" s="214">
        <f>'2017 Budget'!H64</f>
        <v>17376.27</v>
      </c>
      <c r="G18" s="217">
        <f>'2017 Budget'!K64</f>
        <v>0</v>
      </c>
      <c r="H18" s="214">
        <f>'2017 Budget'!J64</f>
        <v>19559</v>
      </c>
      <c r="I18" s="217"/>
      <c r="J18" s="214">
        <f>'2017 Budget'!L64</f>
        <v>20260</v>
      </c>
      <c r="K18" s="35">
        <f>'2017 Budget'!M64</f>
        <v>0</v>
      </c>
      <c r="L18" s="238">
        <f t="shared" si="1"/>
        <v>0.035840278132828876</v>
      </c>
    </row>
    <row r="19" spans="1:12" ht="22.5" customHeight="1">
      <c r="A19" s="39"/>
      <c r="B19" s="39"/>
      <c r="C19" s="39" t="s">
        <v>29</v>
      </c>
      <c r="D19" s="39"/>
      <c r="E19" s="39"/>
      <c r="F19" s="214">
        <f>'2017 Budget'!H75</f>
        <v>28050.79</v>
      </c>
      <c r="G19" s="217">
        <f>'2017 Budget'!K75</f>
        <v>0</v>
      </c>
      <c r="H19" s="214">
        <f>'2017 Budget'!J75</f>
        <v>37550</v>
      </c>
      <c r="I19" s="217"/>
      <c r="J19" s="214">
        <f>'2017 Budget'!L75</f>
        <v>38050</v>
      </c>
      <c r="K19" s="35">
        <f>'2017 Budget'!M75</f>
        <v>0</v>
      </c>
      <c r="L19" s="238">
        <f t="shared" si="1"/>
        <v>0.013315579227696404</v>
      </c>
    </row>
    <row r="20" spans="1:12" ht="22.5" customHeight="1">
      <c r="A20" s="39"/>
      <c r="B20" s="39"/>
      <c r="C20" s="39" t="s">
        <v>36</v>
      </c>
      <c r="D20" s="39"/>
      <c r="E20" s="39"/>
      <c r="F20" s="214">
        <f>'2017 Budget'!H80</f>
        <v>5000</v>
      </c>
      <c r="G20" s="217">
        <f>'2017 Budget'!K80</f>
        <v>0</v>
      </c>
      <c r="H20" s="214">
        <f>'2017 Budget'!J80</f>
        <v>5000</v>
      </c>
      <c r="I20" s="217"/>
      <c r="J20" s="214">
        <f>'2017 Budget'!L80</f>
        <v>10000</v>
      </c>
      <c r="K20" s="35">
        <f>'2017 Budget'!M80</f>
        <v>0</v>
      </c>
      <c r="L20" s="238">
        <f t="shared" si="1"/>
        <v>1</v>
      </c>
    </row>
    <row r="21" spans="1:12" ht="22.5" customHeight="1">
      <c r="A21" s="39"/>
      <c r="B21" s="39"/>
      <c r="C21" s="39" t="s">
        <v>88</v>
      </c>
      <c r="D21" s="39"/>
      <c r="E21" s="39"/>
      <c r="F21" s="214">
        <f>'2017 Budget'!H85</f>
        <v>27915.93</v>
      </c>
      <c r="G21" s="217">
        <f>'2017 Budget'!K85</f>
        <v>0</v>
      </c>
      <c r="H21" s="214">
        <f>'2017 Budget'!J85</f>
        <v>34119</v>
      </c>
      <c r="I21" s="217"/>
      <c r="J21" s="214">
        <f>'2017 Budget'!L85</f>
        <v>37221.24</v>
      </c>
      <c r="K21" s="35">
        <f>'2017 Budget'!M85</f>
        <v>0</v>
      </c>
      <c r="L21" s="238">
        <f t="shared" si="1"/>
        <v>0.09092411852633424</v>
      </c>
    </row>
    <row r="22" spans="1:12" ht="22.5" customHeight="1">
      <c r="A22" s="39"/>
      <c r="B22" s="39"/>
      <c r="C22" s="39" t="s">
        <v>37</v>
      </c>
      <c r="D22" s="39"/>
      <c r="E22" s="39"/>
      <c r="F22" s="214">
        <f>'2017 Budget'!H92</f>
        <v>6653.93</v>
      </c>
      <c r="G22" s="217">
        <f>'2017 Budget'!K92</f>
        <v>0</v>
      </c>
      <c r="H22" s="214">
        <f>'2017 Budget'!J92</f>
        <v>8000</v>
      </c>
      <c r="I22" s="217"/>
      <c r="J22" s="214">
        <f>'2017 Budget'!L92</f>
        <v>5840</v>
      </c>
      <c r="K22" s="35">
        <f>'2017 Budget'!M92</f>
        <v>0</v>
      </c>
      <c r="L22" s="238">
        <f t="shared" si="1"/>
        <v>-0.27</v>
      </c>
    </row>
    <row r="23" spans="1:12" ht="22.5" customHeight="1">
      <c r="A23" s="39"/>
      <c r="B23" s="39"/>
      <c r="C23" s="39" t="s">
        <v>42</v>
      </c>
      <c r="D23" s="39"/>
      <c r="E23" s="39"/>
      <c r="F23" s="214">
        <f>'2017 Budget'!H106</f>
        <v>467708.33</v>
      </c>
      <c r="G23" s="217">
        <f>'2017 Budget'!K106</f>
        <v>0</v>
      </c>
      <c r="H23" s="214">
        <f>'2017 Budget'!J106</f>
        <v>593047</v>
      </c>
      <c r="I23" s="217"/>
      <c r="J23" s="214">
        <f>'2017 Budget'!L106</f>
        <v>276050</v>
      </c>
      <c r="K23" s="35">
        <f>'2017 Budget'!M106</f>
        <v>0</v>
      </c>
      <c r="L23" s="238">
        <f t="shared" si="1"/>
        <v>-0.5345225589202879</v>
      </c>
    </row>
    <row r="24" spans="1:12" ht="22.5" customHeight="1">
      <c r="A24" s="39"/>
      <c r="B24" s="39"/>
      <c r="C24" s="39" t="s">
        <v>102</v>
      </c>
      <c r="D24" s="39"/>
      <c r="E24" s="39"/>
      <c r="F24" s="214">
        <f>'2017 Budget'!H110</f>
        <v>1760.41</v>
      </c>
      <c r="G24" s="217">
        <f>'2017 Budget'!K110</f>
        <v>0</v>
      </c>
      <c r="H24" s="214">
        <f>'2017 Budget'!J110</f>
        <v>2770</v>
      </c>
      <c r="I24" s="217"/>
      <c r="J24" s="214">
        <f>'2017 Budget'!L110</f>
        <v>2770</v>
      </c>
      <c r="K24" s="35">
        <f>'2017 Budget'!M110</f>
        <v>0</v>
      </c>
      <c r="L24" s="238">
        <f t="shared" si="1"/>
        <v>0</v>
      </c>
    </row>
    <row r="25" spans="1:12" ht="22.5" customHeight="1">
      <c r="A25" s="39"/>
      <c r="B25" s="39"/>
      <c r="C25" s="39" t="s">
        <v>50</v>
      </c>
      <c r="D25" s="39"/>
      <c r="E25" s="39"/>
      <c r="F25" s="214">
        <f>'2017 Budget'!H117</f>
        <v>6136.36</v>
      </c>
      <c r="G25" s="217">
        <f>'2017 Budget'!K117</f>
        <v>0</v>
      </c>
      <c r="H25" s="214">
        <f>'2017 Budget'!J117</f>
        <v>10323</v>
      </c>
      <c r="I25" s="217"/>
      <c r="J25" s="214">
        <f>'2017 Budget'!L117</f>
        <v>8823</v>
      </c>
      <c r="K25" s="35">
        <f>'2017 Budget'!M117</f>
        <v>0</v>
      </c>
      <c r="L25" s="238">
        <f t="shared" si="1"/>
        <v>-0.14530659691950015</v>
      </c>
    </row>
    <row r="26" spans="1:12" ht="22.5" customHeight="1">
      <c r="A26" s="39"/>
      <c r="B26" s="39"/>
      <c r="C26" s="39" t="s">
        <v>53</v>
      </c>
      <c r="D26" s="39"/>
      <c r="E26" s="39"/>
      <c r="F26" s="214">
        <f>'2017 Budget'!H128</f>
        <v>124752.97</v>
      </c>
      <c r="G26" s="217">
        <f>'2017 Budget'!K128</f>
        <v>0</v>
      </c>
      <c r="H26" s="214">
        <f>'2017 Budget'!J128</f>
        <v>179205.24</v>
      </c>
      <c r="I26" s="217"/>
      <c r="J26" s="214">
        <f>'2017 Budget'!L128</f>
        <v>171573.55</v>
      </c>
      <c r="K26" s="35">
        <f>'2017 Budget'!M128</f>
        <v>0</v>
      </c>
      <c r="L26" s="238">
        <f t="shared" si="1"/>
        <v>-0.04258631053422323</v>
      </c>
    </row>
    <row r="27" spans="1:12" ht="22.5" customHeight="1">
      <c r="A27" s="39"/>
      <c r="B27" s="39"/>
      <c r="C27" s="39" t="s">
        <v>59</v>
      </c>
      <c r="D27" s="39"/>
      <c r="E27" s="39"/>
      <c r="F27" s="214">
        <f>'2017 Budget'!H134</f>
        <v>21654.9</v>
      </c>
      <c r="G27" s="217">
        <f>'2017 Budget'!K134</f>
        <v>0</v>
      </c>
      <c r="H27" s="214">
        <f>'2017 Budget'!J134</f>
        <v>25050</v>
      </c>
      <c r="I27" s="217"/>
      <c r="J27" s="214">
        <f>'2017 Budget'!L134</f>
        <v>27487</v>
      </c>
      <c r="K27" s="35">
        <f>'2017 Budget'!M134</f>
        <v>0</v>
      </c>
      <c r="L27" s="238">
        <f t="shared" si="1"/>
        <v>0.09728542914171656</v>
      </c>
    </row>
    <row r="28" spans="1:12" ht="22.5" customHeight="1">
      <c r="A28" s="39"/>
      <c r="B28" s="39"/>
      <c r="C28" s="39" t="s">
        <v>61</v>
      </c>
      <c r="D28" s="39"/>
      <c r="E28" s="39"/>
      <c r="F28" s="214">
        <f>'2017 Budget'!H148</f>
        <v>5452.84</v>
      </c>
      <c r="G28" s="217">
        <f>'2017 Budget'!K148</f>
        <v>0</v>
      </c>
      <c r="H28" s="214">
        <f>'2017 Budget'!J148</f>
        <v>9500</v>
      </c>
      <c r="I28" s="217"/>
      <c r="J28" s="214">
        <f>'2017 Budget'!L148</f>
        <v>22250</v>
      </c>
      <c r="K28" s="35">
        <f>'2017 Budget'!M148</f>
        <v>0</v>
      </c>
      <c r="L28" s="238">
        <f t="shared" si="1"/>
        <v>1.3421052631578947</v>
      </c>
    </row>
    <row r="29" spans="1:12" ht="22.5" customHeight="1" thickBot="1">
      <c r="A29" s="39"/>
      <c r="B29" s="39"/>
      <c r="C29" s="39" t="s">
        <v>71</v>
      </c>
      <c r="D29" s="39"/>
      <c r="E29" s="39"/>
      <c r="F29" s="214">
        <f>'2017 Budget'!H155</f>
        <v>9223.79</v>
      </c>
      <c r="G29" s="217">
        <f>'2017 Budget'!K155</f>
        <v>0</v>
      </c>
      <c r="H29" s="214">
        <f>'2017 Budget'!J155</f>
        <v>10680</v>
      </c>
      <c r="I29" s="217"/>
      <c r="J29" s="214">
        <f>'2017 Budget'!L155</f>
        <v>11189</v>
      </c>
      <c r="K29" s="35">
        <f>'2017 Budget'!M155</f>
        <v>0</v>
      </c>
      <c r="L29" s="239">
        <f>IF(H29=0,"n/a",IF(J29=0,"n/a",(J29-H29)/H29))</f>
        <v>0.047659176029962544</v>
      </c>
    </row>
    <row r="30" spans="1:12" ht="22.5" customHeight="1">
      <c r="A30" s="39"/>
      <c r="B30" s="39" t="s">
        <v>73</v>
      </c>
      <c r="C30" s="39"/>
      <c r="D30" s="39"/>
      <c r="E30" s="39"/>
      <c r="F30" s="237">
        <f>'2017 Budget'!H156</f>
        <v>731500.52</v>
      </c>
      <c r="G30" s="218">
        <f>'2017 Budget'!K156</f>
        <v>0</v>
      </c>
      <c r="H30" s="237">
        <f>'2017 Budget'!J156</f>
        <v>944833</v>
      </c>
      <c r="I30" s="218"/>
      <c r="J30" s="237">
        <f>'2017 Budget'!L156</f>
        <v>641843</v>
      </c>
      <c r="K30" s="42">
        <f>'2017 Budget'!M156</f>
        <v>0</v>
      </c>
      <c r="L30" s="238">
        <f>IF(H30=0,"n/a",IF(J30=0,"n/a",(J30-H30)/H30))</f>
        <v>-0.3206810092365529</v>
      </c>
    </row>
    <row r="31" spans="1:12" ht="6.75" customHeight="1" thickBot="1">
      <c r="A31" s="43"/>
      <c r="B31" s="43"/>
      <c r="C31" s="43"/>
      <c r="D31" s="43"/>
      <c r="E31" s="43"/>
      <c r="F31" s="213"/>
      <c r="G31" s="213"/>
      <c r="H31" s="213"/>
      <c r="I31" s="29"/>
      <c r="J31" s="29"/>
      <c r="K31" s="29"/>
      <c r="L31" s="240"/>
    </row>
    <row r="32" spans="1:11" ht="15.75">
      <c r="A32" s="37"/>
      <c r="B32" s="37"/>
      <c r="C32" s="37"/>
      <c r="D32" s="37"/>
      <c r="E32" s="37"/>
      <c r="F32" s="30"/>
      <c r="H32" s="30"/>
      <c r="J32" s="30"/>
      <c r="K32" s="30"/>
    </row>
    <row r="33" spans="1:11" ht="15.75">
      <c r="A33" s="37" t="s">
        <v>125</v>
      </c>
      <c r="B33" s="37"/>
      <c r="C33" s="37"/>
      <c r="D33" s="37"/>
      <c r="E33" s="37"/>
      <c r="F33" s="30"/>
      <c r="H33" s="30"/>
      <c r="J33" s="30" t="s">
        <v>230</v>
      </c>
      <c r="K33" s="30"/>
    </row>
    <row r="34" spans="1:12" ht="16.5" thickBot="1">
      <c r="A34" s="43"/>
      <c r="B34" s="43"/>
      <c r="C34" s="43"/>
      <c r="D34" s="43"/>
      <c r="E34" s="43"/>
      <c r="F34" s="29"/>
      <c r="G34" s="29"/>
      <c r="H34" s="29"/>
      <c r="I34" s="29"/>
      <c r="J34" s="29"/>
      <c r="K34" s="29"/>
      <c r="L34" s="240"/>
    </row>
    <row r="35" spans="1:11" ht="19.5" customHeight="1">
      <c r="A35" s="37"/>
      <c r="B35" s="37"/>
      <c r="C35" s="37"/>
      <c r="D35" s="37"/>
      <c r="E35" s="37"/>
      <c r="F35" s="44" t="s">
        <v>108</v>
      </c>
      <c r="H35" s="44" t="s">
        <v>141</v>
      </c>
      <c r="J35" s="44" t="s">
        <v>109</v>
      </c>
      <c r="K35" s="30"/>
    </row>
    <row r="36" spans="1:11" ht="24" customHeight="1">
      <c r="A36" s="37" t="s">
        <v>110</v>
      </c>
      <c r="B36" s="37"/>
      <c r="C36" s="37"/>
      <c r="D36" s="37"/>
      <c r="E36" s="37"/>
      <c r="F36" s="219">
        <v>11000</v>
      </c>
      <c r="G36" s="214"/>
      <c r="H36" s="219">
        <v>12000</v>
      </c>
      <c r="I36" s="214"/>
      <c r="J36" s="214">
        <f>H36-F36</f>
        <v>1000</v>
      </c>
      <c r="K36" s="30"/>
    </row>
    <row r="37" spans="1:11" ht="15.75">
      <c r="A37" s="37" t="s">
        <v>112</v>
      </c>
      <c r="B37" s="37"/>
      <c r="C37" s="37"/>
      <c r="D37" s="37"/>
      <c r="E37" s="37"/>
      <c r="F37" s="219">
        <v>6000</v>
      </c>
      <c r="G37" s="214"/>
      <c r="H37" s="219">
        <v>6000</v>
      </c>
      <c r="I37" s="214"/>
      <c r="J37" s="214">
        <f>H37-F37</f>
        <v>0</v>
      </c>
      <c r="K37" s="30"/>
    </row>
    <row r="38" spans="1:11" ht="15.75">
      <c r="A38" s="37" t="s">
        <v>113</v>
      </c>
      <c r="B38" s="37"/>
      <c r="C38" s="37"/>
      <c r="D38" s="37"/>
      <c r="E38" s="37"/>
      <c r="F38" s="219">
        <v>6000</v>
      </c>
      <c r="G38" s="214"/>
      <c r="H38" s="219">
        <v>6000</v>
      </c>
      <c r="I38" s="214"/>
      <c r="J38" s="214">
        <f>H38-F38</f>
        <v>0</v>
      </c>
      <c r="K38" s="30"/>
    </row>
    <row r="39" spans="1:11" ht="15.75">
      <c r="A39" s="103" t="s">
        <v>199</v>
      </c>
      <c r="B39" s="37"/>
      <c r="C39" s="37"/>
      <c r="D39" s="37"/>
      <c r="E39" s="37"/>
      <c r="F39" s="214">
        <v>26780</v>
      </c>
      <c r="G39" s="214"/>
      <c r="H39" s="219">
        <v>26780</v>
      </c>
      <c r="I39" s="214"/>
      <c r="J39" s="214">
        <f>H39-F39</f>
        <v>0</v>
      </c>
      <c r="K39" s="30"/>
    </row>
    <row r="40" spans="1:11" ht="15.75">
      <c r="A40" s="37" t="s">
        <v>111</v>
      </c>
      <c r="B40" s="37"/>
      <c r="C40" s="37"/>
      <c r="D40" s="37"/>
      <c r="E40" s="37"/>
      <c r="F40" s="214">
        <v>9000</v>
      </c>
      <c r="G40" s="214"/>
      <c r="H40" s="219">
        <v>9000</v>
      </c>
      <c r="I40" s="214"/>
      <c r="J40" s="214">
        <f>H40-F40</f>
        <v>0</v>
      </c>
      <c r="K40" s="30"/>
    </row>
    <row r="41" spans="1:12" ht="7.5" customHeight="1" thickBot="1">
      <c r="A41" s="43"/>
      <c r="B41" s="43"/>
      <c r="C41" s="43"/>
      <c r="D41" s="43"/>
      <c r="E41" s="43"/>
      <c r="F41" s="29"/>
      <c r="G41" s="29"/>
      <c r="H41" s="29"/>
      <c r="I41" s="29"/>
      <c r="J41" s="29"/>
      <c r="K41" s="29"/>
      <c r="L41" s="240"/>
    </row>
    <row r="42" spans="1:11" ht="20.25" customHeight="1">
      <c r="A42" s="8" t="s">
        <v>126</v>
      </c>
      <c r="B42" s="8"/>
      <c r="C42" s="8"/>
      <c r="D42" s="8"/>
      <c r="E42" s="8"/>
      <c r="F42" s="13"/>
      <c r="G42" s="13"/>
      <c r="H42" s="13"/>
      <c r="I42" s="13"/>
      <c r="J42" s="220">
        <f>'2017 Budget'!L168</f>
        <v>276050</v>
      </c>
      <c r="K42" s="32"/>
    </row>
    <row r="43" ht="20.25" customHeight="1">
      <c r="J43" s="221"/>
    </row>
    <row r="44" spans="1:11" ht="20.25" customHeight="1">
      <c r="A44" s="4" t="s">
        <v>106</v>
      </c>
      <c r="B44" s="4"/>
      <c r="C44" s="4"/>
      <c r="D44" s="4"/>
      <c r="E44" s="4"/>
      <c r="F44" s="13"/>
      <c r="G44" s="13"/>
      <c r="H44" s="13"/>
      <c r="I44" s="13"/>
      <c r="J44" s="228">
        <f>'2017 Budget'!L171</f>
        <v>196865100</v>
      </c>
      <c r="K44" s="32"/>
    </row>
    <row r="45" spans="1:11" ht="20.25" customHeight="1">
      <c r="A45" s="4" t="s">
        <v>228</v>
      </c>
      <c r="B45" s="4"/>
      <c r="C45" s="4"/>
      <c r="D45" s="4"/>
      <c r="E45" s="4"/>
      <c r="F45" s="13"/>
      <c r="G45" s="13"/>
      <c r="H45" s="13"/>
      <c r="I45" s="13"/>
      <c r="J45" s="228">
        <f>'2017 Budget'!L172</f>
        <v>164354</v>
      </c>
      <c r="K45" s="32"/>
    </row>
    <row r="46" spans="1:11" ht="20.25" customHeight="1">
      <c r="A46" s="4" t="s">
        <v>227</v>
      </c>
      <c r="B46" s="4"/>
      <c r="C46" s="4"/>
      <c r="D46" s="4"/>
      <c r="E46" s="4"/>
      <c r="F46" s="13"/>
      <c r="G46" s="13"/>
      <c r="H46" s="13"/>
      <c r="I46" s="13"/>
      <c r="J46" s="228">
        <f>'2017 Budget'!L173</f>
        <v>-641843</v>
      </c>
      <c r="K46" s="32"/>
    </row>
    <row r="47" spans="1:11" ht="20.25" customHeight="1">
      <c r="A47" s="4" t="s">
        <v>163</v>
      </c>
      <c r="B47" s="4"/>
      <c r="C47" s="4"/>
      <c r="D47" s="4"/>
      <c r="E47" s="4"/>
      <c r="F47" s="13"/>
      <c r="G47" s="13"/>
      <c r="H47" s="13"/>
      <c r="I47" s="13"/>
      <c r="J47" s="228">
        <f>'2017 Budget'!L174</f>
        <v>477489</v>
      </c>
      <c r="K47" s="32"/>
    </row>
    <row r="48" spans="1:11" ht="20.25" customHeight="1">
      <c r="A48" s="117"/>
      <c r="B48" s="117"/>
      <c r="C48" s="117"/>
      <c r="D48" s="117"/>
      <c r="E48" s="117"/>
      <c r="F48" s="13"/>
      <c r="G48" s="13"/>
      <c r="H48" s="13"/>
      <c r="I48" s="13"/>
      <c r="J48" s="140"/>
      <c r="K48" s="32"/>
    </row>
    <row r="49" spans="1:12" ht="30.75">
      <c r="A49" s="4" t="s">
        <v>200</v>
      </c>
      <c r="B49" s="4"/>
      <c r="C49" s="4"/>
      <c r="D49" s="4"/>
      <c r="E49" s="4"/>
      <c r="F49" s="229" t="s">
        <v>232</v>
      </c>
      <c r="G49" s="17"/>
      <c r="H49" s="229" t="s">
        <v>233</v>
      </c>
      <c r="I49" s="31"/>
      <c r="J49" s="230">
        <f>'2017 Budget'!L176</f>
        <v>2.4254629185162835</v>
      </c>
      <c r="K49" s="32"/>
      <c r="L49" s="233">
        <v>0.04</v>
      </c>
    </row>
    <row r="50" spans="1:11" ht="22.5" customHeight="1">
      <c r="A50" s="4" t="s">
        <v>241</v>
      </c>
      <c r="B50" s="4"/>
      <c r="C50" s="4"/>
      <c r="D50" s="4"/>
      <c r="E50" s="4"/>
      <c r="F50" s="17"/>
      <c r="G50" s="17"/>
      <c r="H50" s="212">
        <f>'2017 Budget'!J178</f>
        <v>4463</v>
      </c>
      <c r="I50" s="17"/>
      <c r="J50" s="231"/>
      <c r="K50" s="100"/>
    </row>
    <row r="51" spans="1:10" ht="23.25" customHeight="1">
      <c r="A51" s="4" t="s">
        <v>217</v>
      </c>
      <c r="B51" s="4"/>
      <c r="C51" s="4"/>
      <c r="D51" s="4"/>
      <c r="E51" s="4"/>
      <c r="F51" s="55"/>
      <c r="G51" s="17"/>
      <c r="H51" s="212">
        <f>'2017 Budget'!J179</f>
        <v>110203</v>
      </c>
      <c r="I51" s="140"/>
      <c r="J51" s="144"/>
    </row>
    <row r="52" spans="1:10" ht="23.25" customHeight="1">
      <c r="A52" s="4" t="s">
        <v>242</v>
      </c>
      <c r="B52" s="4"/>
      <c r="C52" s="4"/>
      <c r="D52" s="4"/>
      <c r="E52" s="4"/>
      <c r="F52" s="17"/>
      <c r="G52" s="17"/>
      <c r="H52" s="212">
        <f>'2017 Budget'!J180</f>
        <v>16347</v>
      </c>
      <c r="I52" s="140"/>
      <c r="J52" s="144"/>
    </row>
    <row r="53" spans="1:10" ht="14.25" customHeight="1">
      <c r="A53" s="4" t="s">
        <v>240</v>
      </c>
      <c r="B53" s="4"/>
      <c r="C53" s="4"/>
      <c r="D53" s="4"/>
      <c r="E53" s="4"/>
      <c r="F53" s="17"/>
      <c r="G53" s="17"/>
      <c r="H53" s="212">
        <f>'2017 Budget'!J181</f>
        <v>90942</v>
      </c>
      <c r="I53" s="140"/>
      <c r="J53" s="144"/>
    </row>
    <row r="54" spans="1:10" ht="15.75">
      <c r="A54" s="4" t="s">
        <v>202</v>
      </c>
      <c r="B54" s="4"/>
      <c r="C54" s="4"/>
      <c r="D54" s="4"/>
      <c r="E54" s="4"/>
      <c r="F54" s="55"/>
      <c r="G54" s="17"/>
      <c r="H54" s="212">
        <f>'2017 Budget'!J182</f>
        <v>161000</v>
      </c>
      <c r="I54" s="140"/>
      <c r="J54" s="144"/>
    </row>
    <row r="55" spans="1:10" ht="15.75">
      <c r="A55" s="114"/>
      <c r="B55" s="4"/>
      <c r="C55" s="4"/>
      <c r="D55" s="4"/>
      <c r="E55" s="4"/>
      <c r="F55" s="55"/>
      <c r="G55" s="17"/>
      <c r="H55" s="17"/>
      <c r="I55" s="140"/>
      <c r="J55" s="144"/>
    </row>
    <row r="56" spans="1:10" ht="15.75">
      <c r="A56" s="4" t="s">
        <v>219</v>
      </c>
      <c r="B56" s="4"/>
      <c r="C56" s="4"/>
      <c r="D56" s="4"/>
      <c r="E56" s="4"/>
      <c r="F56" s="55"/>
      <c r="G56" s="17"/>
      <c r="H56" s="17"/>
      <c r="I56" s="140"/>
      <c r="J56" s="232">
        <f>'2017 Budget'!L184</f>
        <v>161000</v>
      </c>
    </row>
    <row r="57" spans="1:10" ht="15.75">
      <c r="A57" s="4"/>
      <c r="B57" s="4"/>
      <c r="C57" s="4"/>
      <c r="D57" s="4"/>
      <c r="E57" s="4" t="s">
        <v>116</v>
      </c>
      <c r="F57" s="55"/>
      <c r="G57" s="17"/>
      <c r="H57" s="17"/>
      <c r="I57" s="140"/>
      <c r="J57" s="232">
        <f>'2017 Budget'!L185</f>
        <v>164354</v>
      </c>
    </row>
    <row r="58" spans="1:10" ht="15.75">
      <c r="A58" s="4"/>
      <c r="B58" s="4"/>
      <c r="C58" s="4"/>
      <c r="D58" s="4"/>
      <c r="E58" s="4" t="s">
        <v>117</v>
      </c>
      <c r="F58" s="55"/>
      <c r="G58" s="17"/>
      <c r="H58" s="17"/>
      <c r="I58" s="140"/>
      <c r="J58" s="232">
        <f>'2017 Budget'!L186</f>
        <v>-641843</v>
      </c>
    </row>
    <row r="59" spans="1:10" ht="19.5" customHeight="1">
      <c r="A59" s="4"/>
      <c r="B59" s="4"/>
      <c r="C59" s="4"/>
      <c r="D59" s="4"/>
      <c r="E59" s="4" t="s">
        <v>222</v>
      </c>
      <c r="F59" s="55"/>
      <c r="G59" s="17"/>
      <c r="H59" s="17"/>
      <c r="I59" s="140"/>
      <c r="J59" s="232">
        <f>'2017 Budget'!L187</f>
        <v>477489</v>
      </c>
    </row>
    <row r="60" spans="1:10" ht="16.5" thickBot="1">
      <c r="A60" s="114"/>
      <c r="B60" s="4"/>
      <c r="C60" s="4"/>
      <c r="D60" s="4"/>
      <c r="E60" s="4" t="s">
        <v>180</v>
      </c>
      <c r="F60" s="17"/>
      <c r="G60" s="17"/>
      <c r="H60" s="17"/>
      <c r="J60" s="223">
        <f>'2017 Budget'!L188</f>
        <v>0</v>
      </c>
    </row>
    <row r="61" spans="1:10" ht="16.5" thickTop="1">
      <c r="A61" s="4" t="s">
        <v>220</v>
      </c>
      <c r="B61" s="4"/>
      <c r="C61" s="4"/>
      <c r="D61" s="4"/>
      <c r="E61" s="4"/>
      <c r="F61" s="17"/>
      <c r="G61" s="17"/>
      <c r="H61" s="17"/>
      <c r="J61" s="232">
        <f>'2017 Budget'!L189</f>
        <v>161000</v>
      </c>
    </row>
    <row r="62" spans="1:10" ht="15.75">
      <c r="A62" s="4"/>
      <c r="B62" s="4"/>
      <c r="C62" s="4"/>
      <c r="D62" s="4"/>
      <c r="E62" s="4"/>
      <c r="F62" s="17"/>
      <c r="G62" s="17"/>
      <c r="H62" s="17"/>
      <c r="J62" s="30"/>
    </row>
    <row r="63" spans="1:10" ht="15.75">
      <c r="A63" s="4" t="s">
        <v>221</v>
      </c>
      <c r="B63" s="4"/>
      <c r="C63" s="4"/>
      <c r="D63" s="4"/>
      <c r="E63" s="4"/>
      <c r="F63" s="17"/>
      <c r="G63" s="17"/>
      <c r="H63" s="17"/>
      <c r="J63" s="215">
        <f>'2017 Budget'!L191</f>
        <v>298831</v>
      </c>
    </row>
    <row r="65" spans="1:11" ht="15.75">
      <c r="A65" s="236" t="s">
        <v>238</v>
      </c>
      <c r="F65" s="36"/>
      <c r="G65" s="37"/>
      <c r="H65" s="36"/>
      <c r="I65" s="37"/>
      <c r="J65" s="36"/>
      <c r="K65" s="36"/>
    </row>
    <row r="66" spans="1:11" ht="15.75">
      <c r="A66" s="236" t="s">
        <v>239</v>
      </c>
      <c r="F66" s="36"/>
      <c r="G66" s="37"/>
      <c r="H66" s="36"/>
      <c r="I66" s="37"/>
      <c r="J66" s="36"/>
      <c r="K66" s="36"/>
    </row>
    <row r="67" spans="1:11" ht="15.75">
      <c r="A67" s="236"/>
      <c r="F67" s="36"/>
      <c r="G67" s="37"/>
      <c r="H67" s="36"/>
      <c r="I67" s="37"/>
      <c r="J67" s="36"/>
      <c r="K67" s="36"/>
    </row>
    <row r="68" spans="1:11" ht="15.75">
      <c r="A68" s="236" t="s">
        <v>234</v>
      </c>
      <c r="F68" s="36"/>
      <c r="G68" s="37"/>
      <c r="H68" s="36"/>
      <c r="I68" s="37"/>
      <c r="J68" s="36"/>
      <c r="K68" s="36"/>
    </row>
    <row r="69" spans="1:11" ht="15.75">
      <c r="A69" s="236" t="s">
        <v>235</v>
      </c>
      <c r="F69" s="36"/>
      <c r="G69" s="37"/>
      <c r="H69" s="36"/>
      <c r="I69" s="37"/>
      <c r="J69" s="36"/>
      <c r="K69" s="36"/>
    </row>
    <row r="70" spans="1:11" ht="15.75">
      <c r="A70" s="236" t="s">
        <v>236</v>
      </c>
      <c r="F70" s="36"/>
      <c r="G70" s="37"/>
      <c r="H70" s="36"/>
      <c r="I70" s="37"/>
      <c r="J70" s="36"/>
      <c r="K70" s="36"/>
    </row>
    <row r="71" ht="15.75">
      <c r="A71" s="235"/>
    </row>
    <row r="72" ht="15.75">
      <c r="A72" s="235"/>
    </row>
    <row r="73" ht="15.75">
      <c r="A73" s="234"/>
    </row>
    <row r="74" ht="15.75">
      <c r="E74" s="36" t="s">
        <v>237</v>
      </c>
    </row>
  </sheetData>
  <sheetProtection/>
  <mergeCells count="3">
    <mergeCell ref="A1:L1"/>
    <mergeCell ref="A2:L2"/>
    <mergeCell ref="A3:L3"/>
  </mergeCells>
  <printOptions horizontalCentered="1"/>
  <pageMargins left="0.3" right="0.3" top="0.4" bottom="0.5" header="0.25" footer="0.5"/>
  <pageSetup fitToWidth="0" fitToHeight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Rockland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Clerk</cp:lastModifiedBy>
  <cp:lastPrinted>2016-11-17T17:38:05Z</cp:lastPrinted>
  <dcterms:created xsi:type="dcterms:W3CDTF">2006-10-25T19:47:56Z</dcterms:created>
  <dcterms:modified xsi:type="dcterms:W3CDTF">2016-11-17T17:39:33Z</dcterms:modified>
  <cp:category/>
  <cp:version/>
  <cp:contentType/>
  <cp:contentStatus/>
</cp:coreProperties>
</file>